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mitkovaJ\AiP_Safe_data\r-5980-1800\7165454\"/>
    </mc:Choice>
  </mc:AlternateContent>
  <xr:revisionPtr revIDLastSave="0" documentId="13_ncr:1_{9FEE2F4A-B530-4851-8D3F-BF2828BFDC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uhrnná tabulka VHČ" sheetId="1" r:id="rId1"/>
    <sheet name="Souhrnná tabulka JMM, a.s." sheetId="11" r:id="rId2"/>
    <sheet name="org. 5" sheetId="3" r:id="rId3"/>
    <sheet name="org. 9" sheetId="13" r:id="rId4"/>
    <sheet name="Jmenovité akce okruh NBF školy" sheetId="22" r:id="rId5"/>
    <sheet name="org. 10" sheetId="14" r:id="rId6"/>
    <sheet name="org. 11" sheetId="15" r:id="rId7"/>
    <sheet name="Souhrnná tabulka MČ" sheetId="12" r:id="rId8"/>
    <sheet name="org. 140" sheetId="17" r:id="rId9"/>
    <sheet name="org. 333" sheetId="18" r:id="rId10"/>
    <sheet name="POMOCNÉ ÚČTY" sheetId="20" r:id="rId11"/>
    <sheet name="List1" sheetId="2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8" l="1"/>
  <c r="B29" i="14"/>
  <c r="E20" i="14"/>
  <c r="E13" i="13"/>
  <c r="C14" i="17"/>
  <c r="B14" i="17"/>
  <c r="L17" i="1"/>
  <c r="K17" i="1"/>
  <c r="J17" i="1"/>
  <c r="E34" i="14"/>
  <c r="C5" i="3" l="1"/>
  <c r="E4" i="13"/>
  <c r="C9" i="13"/>
  <c r="D30" i="13"/>
  <c r="D11" i="17"/>
  <c r="D4" i="17"/>
  <c r="D14" i="17"/>
  <c r="D7" i="17"/>
  <c r="C5" i="15" l="1"/>
  <c r="M17" i="1"/>
  <c r="E9" i="3"/>
  <c r="E8" i="17"/>
  <c r="E9" i="15"/>
  <c r="E9" i="14"/>
  <c r="E10" i="13"/>
  <c r="M16" i="1"/>
  <c r="E7" i="11"/>
  <c r="E35" i="3"/>
  <c r="E33" i="3"/>
  <c r="E32" i="3"/>
  <c r="E31" i="3"/>
  <c r="E29" i="3"/>
  <c r="E28" i="3"/>
  <c r="E27" i="3"/>
  <c r="E26" i="3"/>
  <c r="E25" i="3"/>
  <c r="E23" i="3"/>
  <c r="E21" i="3"/>
  <c r="E20" i="3"/>
  <c r="E19" i="3"/>
  <c r="E18" i="3"/>
  <c r="E16" i="3"/>
  <c r="E15" i="3"/>
  <c r="E14" i="3"/>
  <c r="E12" i="3"/>
  <c r="E11" i="3"/>
  <c r="E10" i="3"/>
  <c r="E8" i="3"/>
  <c r="E7" i="3"/>
  <c r="E32" i="13"/>
  <c r="E31" i="13"/>
  <c r="E29" i="13"/>
  <c r="E28" i="13"/>
  <c r="E27" i="13"/>
  <c r="E25" i="13"/>
  <c r="E24" i="13"/>
  <c r="E23" i="13"/>
  <c r="E21" i="13"/>
  <c r="E20" i="13"/>
  <c r="E19" i="13"/>
  <c r="E17" i="13"/>
  <c r="E16" i="13"/>
  <c r="D15" i="13"/>
  <c r="E12" i="13"/>
  <c r="E11" i="13"/>
  <c r="E8" i="13"/>
  <c r="E7" i="13"/>
  <c r="C26" i="13"/>
  <c r="G33" i="22"/>
  <c r="G32" i="22"/>
  <c r="G31" i="22"/>
  <c r="G30" i="22"/>
  <c r="G29" i="22"/>
  <c r="G28" i="22"/>
  <c r="G27" i="22"/>
  <c r="G24" i="22"/>
  <c r="G23" i="22"/>
  <c r="G22" i="22"/>
  <c r="G21" i="22"/>
  <c r="G20" i="22"/>
  <c r="G19" i="22"/>
  <c r="G18" i="22"/>
  <c r="G17" i="22"/>
  <c r="G14" i="22"/>
  <c r="G13" i="22"/>
  <c r="G12" i="22"/>
  <c r="G11" i="22"/>
  <c r="G10" i="22"/>
  <c r="G9" i="22"/>
  <c r="G7" i="22"/>
  <c r="G6" i="22"/>
  <c r="G5" i="22"/>
  <c r="G4" i="22"/>
  <c r="G2" i="22"/>
  <c r="E32" i="14"/>
  <c r="E30" i="14"/>
  <c r="E28" i="14"/>
  <c r="E27" i="14"/>
  <c r="E26" i="14"/>
  <c r="E25" i="14"/>
  <c r="E22" i="14"/>
  <c r="E24" i="14"/>
  <c r="E23" i="14"/>
  <c r="E21" i="14"/>
  <c r="E19" i="14"/>
  <c r="E18" i="14"/>
  <c r="E16" i="14"/>
  <c r="E15" i="14"/>
  <c r="E14" i="14"/>
  <c r="E12" i="14"/>
  <c r="E11" i="14"/>
  <c r="E10" i="14"/>
  <c r="E8" i="14"/>
  <c r="E7" i="14"/>
  <c r="E6" i="14"/>
  <c r="E5" i="14"/>
  <c r="E4" i="14"/>
  <c r="M6" i="12"/>
  <c r="I6" i="12"/>
  <c r="M10" i="12"/>
  <c r="E6" i="12"/>
  <c r="E22" i="18"/>
  <c r="E21" i="18"/>
  <c r="E20" i="18"/>
  <c r="E19" i="18"/>
  <c r="E18" i="18"/>
  <c r="E17" i="18"/>
  <c r="E16" i="18"/>
  <c r="E15" i="18"/>
  <c r="E14" i="18"/>
  <c r="E13" i="18"/>
  <c r="E12" i="18"/>
  <c r="E10" i="18"/>
  <c r="E9" i="18"/>
  <c r="E8" i="18"/>
  <c r="E7" i="18"/>
  <c r="E6" i="18"/>
  <c r="E5" i="18"/>
  <c r="E4" i="18"/>
  <c r="E17" i="17"/>
  <c r="E13" i="17"/>
  <c r="E9" i="17"/>
  <c r="E6" i="17"/>
  <c r="E29" i="15"/>
  <c r="E27" i="15"/>
  <c r="E25" i="15"/>
  <c r="E24" i="15"/>
  <c r="E23" i="15"/>
  <c r="E21" i="15"/>
  <c r="E20" i="15"/>
  <c r="E19" i="15"/>
  <c r="E17" i="15"/>
  <c r="E15" i="15"/>
  <c r="E6" i="15"/>
  <c r="E10" i="15"/>
  <c r="E12" i="15"/>
  <c r="D26" i="15" l="1"/>
  <c r="D22" i="15"/>
  <c r="D18" i="15"/>
  <c r="D16" i="15"/>
  <c r="D14" i="15"/>
  <c r="D8" i="15"/>
  <c r="D5" i="15"/>
  <c r="E5" i="15" s="1"/>
  <c r="D29" i="14"/>
  <c r="D25" i="14"/>
  <c r="D21" i="14"/>
  <c r="D17" i="14"/>
  <c r="E17" i="14" s="1"/>
  <c r="D14" i="14"/>
  <c r="D8" i="14"/>
  <c r="D6" i="14"/>
  <c r="D26" i="13"/>
  <c r="E26" i="13" s="1"/>
  <c r="D22" i="13"/>
  <c r="D18" i="13"/>
  <c r="D9" i="13"/>
  <c r="D6" i="13"/>
  <c r="D30" i="3"/>
  <c r="E30" i="3" s="1"/>
  <c r="D26" i="3"/>
  <c r="D22" i="3"/>
  <c r="D17" i="3"/>
  <c r="E17" i="3" s="1"/>
  <c r="D14" i="3"/>
  <c r="D8" i="3"/>
  <c r="D6" i="3"/>
  <c r="E6" i="3" s="1"/>
  <c r="D14" i="13" l="1"/>
  <c r="D19" i="18"/>
  <c r="D17" i="18"/>
  <c r="D15" i="18"/>
  <c r="D10" i="18"/>
  <c r="D8" i="18"/>
  <c r="D5" i="18"/>
  <c r="D12" i="17"/>
  <c r="D5" i="17"/>
  <c r="D5" i="14"/>
  <c r="D13" i="14"/>
  <c r="D33" i="14" s="1"/>
  <c r="D16" i="17" l="1"/>
  <c r="D14" i="18"/>
  <c r="D5" i="12"/>
  <c r="D10" i="1"/>
  <c r="H6" i="12"/>
  <c r="H11" i="1"/>
  <c r="H7" i="11"/>
  <c r="H8" i="1"/>
  <c r="D13" i="15"/>
  <c r="D7" i="11"/>
  <c r="D8" i="1"/>
  <c r="D4" i="18"/>
  <c r="D22" i="18" s="1"/>
  <c r="D4" i="15"/>
  <c r="D13" i="3"/>
  <c r="D5" i="3"/>
  <c r="E5" i="3" s="1"/>
  <c r="H10" i="1" l="1"/>
  <c r="H5" i="12"/>
  <c r="D5" i="13"/>
  <c r="D34" i="13" s="1"/>
  <c r="D28" i="15"/>
  <c r="D34" i="3"/>
  <c r="H6" i="1"/>
  <c r="H6" i="11"/>
  <c r="H7" i="1"/>
  <c r="D6" i="11"/>
  <c r="D7" i="1"/>
  <c r="H8" i="11"/>
  <c r="H9" i="1"/>
  <c r="L6" i="12"/>
  <c r="L11" i="1"/>
  <c r="D6" i="12"/>
  <c r="D7" i="12" s="1"/>
  <c r="D11" i="1"/>
  <c r="L5" i="12"/>
  <c r="L10" i="1"/>
  <c r="H7" i="12"/>
  <c r="L6" i="11"/>
  <c r="H5" i="11"/>
  <c r="D5" i="11"/>
  <c r="D6" i="1"/>
  <c r="L7" i="11"/>
  <c r="L8" i="1"/>
  <c r="D8" i="11"/>
  <c r="D9" i="1"/>
  <c r="C5" i="11"/>
  <c r="C6" i="1"/>
  <c r="C7" i="17"/>
  <c r="E7" i="17" s="1"/>
  <c r="E5" i="11" l="1"/>
  <c r="E6" i="1"/>
  <c r="L7" i="1"/>
  <c r="L7" i="12"/>
  <c r="D12" i="1"/>
  <c r="L5" i="11"/>
  <c r="L6" i="1"/>
  <c r="L8" i="11"/>
  <c r="L9" i="1"/>
  <c r="L12" i="1" l="1"/>
  <c r="C5" i="17" l="1"/>
  <c r="C19" i="18"/>
  <c r="C17" i="18"/>
  <c r="C15" i="18"/>
  <c r="C10" i="18"/>
  <c r="C8" i="18"/>
  <c r="C5" i="18"/>
  <c r="C4" i="18" s="1"/>
  <c r="C26" i="15"/>
  <c r="E26" i="15" s="1"/>
  <c r="C22" i="15"/>
  <c r="E22" i="15" s="1"/>
  <c r="C18" i="15"/>
  <c r="E18" i="15" s="1"/>
  <c r="C16" i="15"/>
  <c r="E16" i="15" s="1"/>
  <c r="C14" i="15"/>
  <c r="E14" i="15" s="1"/>
  <c r="C8" i="15"/>
  <c r="E8" i="15" s="1"/>
  <c r="C29" i="14"/>
  <c r="E29" i="14" s="1"/>
  <c r="C25" i="14"/>
  <c r="C21" i="14"/>
  <c r="C17" i="14"/>
  <c r="C14" i="14"/>
  <c r="C8" i="14"/>
  <c r="C6" i="14"/>
  <c r="D30" i="22"/>
  <c r="E30" i="22"/>
  <c r="E33" i="22" s="1"/>
  <c r="C30" i="13"/>
  <c r="E30" i="13" s="1"/>
  <c r="C22" i="13"/>
  <c r="E22" i="13" s="1"/>
  <c r="C18" i="13"/>
  <c r="E18" i="13" s="1"/>
  <c r="C15" i="13"/>
  <c r="E15" i="13" s="1"/>
  <c r="E9" i="13"/>
  <c r="C6" i="13"/>
  <c r="E6" i="13" s="1"/>
  <c r="E4" i="3"/>
  <c r="C30" i="3"/>
  <c r="C26" i="3"/>
  <c r="C22" i="3"/>
  <c r="C17" i="3"/>
  <c r="C14" i="3"/>
  <c r="C8" i="3"/>
  <c r="C6" i="3"/>
  <c r="E22" i="3" l="1"/>
  <c r="C13" i="3"/>
  <c r="C4" i="17"/>
  <c r="E4" i="17" s="1"/>
  <c r="E5" i="17"/>
  <c r="C14" i="18"/>
  <c r="C13" i="15"/>
  <c r="G9" i="1" s="1"/>
  <c r="I9" i="1" s="1"/>
  <c r="C5" i="13"/>
  <c r="C6" i="12"/>
  <c r="C11" i="1"/>
  <c r="E11" i="1" s="1"/>
  <c r="C5" i="12"/>
  <c r="E5" i="12" s="1"/>
  <c r="C10" i="1"/>
  <c r="E10" i="1" s="1"/>
  <c r="G11" i="1"/>
  <c r="I11" i="1" s="1"/>
  <c r="G6" i="12"/>
  <c r="C14" i="13"/>
  <c r="E14" i="13" s="1"/>
  <c r="C4" i="15"/>
  <c r="E4" i="15" s="1"/>
  <c r="C13" i="14"/>
  <c r="E13" i="14" s="1"/>
  <c r="C5" i="14"/>
  <c r="C22" i="18"/>
  <c r="C34" i="3" l="1"/>
  <c r="E34" i="3" s="1"/>
  <c r="E13" i="3"/>
  <c r="C7" i="1"/>
  <c r="E7" i="1" s="1"/>
  <c r="E5" i="13"/>
  <c r="C11" i="17"/>
  <c r="E11" i="17" s="1"/>
  <c r="E12" i="17"/>
  <c r="G8" i="11"/>
  <c r="I8" i="11" s="1"/>
  <c r="E13" i="15"/>
  <c r="C6" i="11"/>
  <c r="E6" i="11" s="1"/>
  <c r="G5" i="11"/>
  <c r="I5" i="11" s="1"/>
  <c r="G6" i="1"/>
  <c r="I6" i="1" s="1"/>
  <c r="G7" i="1"/>
  <c r="I7" i="1" s="1"/>
  <c r="G6" i="11"/>
  <c r="I6" i="11" s="1"/>
  <c r="K6" i="12"/>
  <c r="K11" i="1"/>
  <c r="M11" i="1" s="1"/>
  <c r="C7" i="11"/>
  <c r="C8" i="1"/>
  <c r="E8" i="1" s="1"/>
  <c r="G7" i="11"/>
  <c r="I7" i="11" s="1"/>
  <c r="G8" i="1"/>
  <c r="I8" i="1" s="1"/>
  <c r="C8" i="11"/>
  <c r="E8" i="11" s="1"/>
  <c r="C9" i="1"/>
  <c r="E9" i="1" s="1"/>
  <c r="C28" i="15"/>
  <c r="E28" i="15" s="1"/>
  <c r="C34" i="13"/>
  <c r="E34" i="13" s="1"/>
  <c r="C33" i="14"/>
  <c r="E33" i="14" s="1"/>
  <c r="K6" i="1" l="1"/>
  <c r="M6" i="1" s="1"/>
  <c r="K5" i="11"/>
  <c r="M5" i="11" s="1"/>
  <c r="G10" i="1"/>
  <c r="I10" i="1" s="1"/>
  <c r="G5" i="12"/>
  <c r="C16" i="17"/>
  <c r="E16" i="17" s="1"/>
  <c r="G9" i="11"/>
  <c r="K7" i="1"/>
  <c r="M7" i="1" s="1"/>
  <c r="K6" i="11"/>
  <c r="M6" i="11" s="1"/>
  <c r="C9" i="11"/>
  <c r="K7" i="11"/>
  <c r="M7" i="11" s="1"/>
  <c r="K8" i="1"/>
  <c r="M8" i="1" s="1"/>
  <c r="K8" i="11"/>
  <c r="M8" i="11" s="1"/>
  <c r="K9" i="1"/>
  <c r="M9" i="1" s="1"/>
  <c r="C7" i="12"/>
  <c r="E7" i="12" s="1"/>
  <c r="C12" i="1"/>
  <c r="E12" i="1" s="1"/>
  <c r="B17" i="18"/>
  <c r="B9" i="13"/>
  <c r="B6" i="13"/>
  <c r="B6" i="3"/>
  <c r="D33" i="22"/>
  <c r="K10" i="1" l="1"/>
  <c r="M10" i="1" s="1"/>
  <c r="G12" i="1"/>
  <c r="K5" i="12"/>
  <c r="M5" i="12" s="1"/>
  <c r="G7" i="12"/>
  <c r="I7" i="12" s="1"/>
  <c r="I5" i="12"/>
  <c r="K7" i="12" l="1"/>
  <c r="M7" i="12" s="1"/>
  <c r="B8" i="3"/>
  <c r="B5" i="3" s="1"/>
  <c r="B6" i="1" l="1"/>
  <c r="B5" i="11"/>
  <c r="B5" i="18"/>
  <c r="B8" i="18"/>
  <c r="B10" i="18"/>
  <c r="B15" i="18"/>
  <c r="B19" i="18"/>
  <c r="B4" i="18" l="1"/>
  <c r="B6" i="12" l="1"/>
  <c r="B11" i="1"/>
  <c r="B12" i="17"/>
  <c r="B11" i="17" s="1"/>
  <c r="B7" i="17"/>
  <c r="B5" i="17"/>
  <c r="B4" i="17" s="1"/>
  <c r="B26" i="15"/>
  <c r="B22" i="15"/>
  <c r="B18" i="15"/>
  <c r="B16" i="15"/>
  <c r="B14" i="15"/>
  <c r="B8" i="15"/>
  <c r="B5" i="15"/>
  <c r="B25" i="14"/>
  <c r="B21" i="14"/>
  <c r="B17" i="14"/>
  <c r="B14" i="14"/>
  <c r="B8" i="14"/>
  <c r="B6" i="14"/>
  <c r="B30" i="13"/>
  <c r="B26" i="13"/>
  <c r="B22" i="13"/>
  <c r="B18" i="13"/>
  <c r="B30" i="3"/>
  <c r="B26" i="3"/>
  <c r="B22" i="3"/>
  <c r="B17" i="3"/>
  <c r="B14" i="3"/>
  <c r="F5" i="12" l="1"/>
  <c r="F10" i="1"/>
  <c r="B10" i="1"/>
  <c r="B16" i="17"/>
  <c r="B5" i="12"/>
  <c r="B7" i="12" s="1"/>
  <c r="B13" i="15"/>
  <c r="B4" i="15"/>
  <c r="B13" i="14"/>
  <c r="B5" i="14"/>
  <c r="B14" i="13"/>
  <c r="B5" i="13"/>
  <c r="B13" i="3"/>
  <c r="B7" i="11" l="1"/>
  <c r="B8" i="1"/>
  <c r="B7" i="1"/>
  <c r="B6" i="11"/>
  <c r="F5" i="11"/>
  <c r="F6" i="1"/>
  <c r="F7" i="1"/>
  <c r="F6" i="11"/>
  <c r="F7" i="11"/>
  <c r="F8" i="1"/>
  <c r="J10" i="1"/>
  <c r="J5" i="12"/>
  <c r="B8" i="11"/>
  <c r="B9" i="1"/>
  <c r="F8" i="11"/>
  <c r="F9" i="1"/>
  <c r="B28" i="15"/>
  <c r="B34" i="3"/>
  <c r="B33" i="14"/>
  <c r="B34" i="13"/>
  <c r="J7" i="1" l="1"/>
  <c r="J6" i="11"/>
  <c r="J7" i="11"/>
  <c r="J8" i="1"/>
  <c r="J6" i="1"/>
  <c r="J5" i="11"/>
  <c r="J8" i="11"/>
  <c r="J9" i="1"/>
  <c r="K12" i="1"/>
  <c r="M12" i="1" s="1"/>
  <c r="K9" i="11"/>
  <c r="J4" i="12" l="1"/>
  <c r="F4" i="12"/>
  <c r="M4" i="12"/>
  <c r="I4" i="12"/>
  <c r="M13" i="11" l="1"/>
  <c r="B9" i="11" l="1"/>
  <c r="B12" i="1" l="1"/>
  <c r="F9" i="11"/>
  <c r="D9" i="11"/>
  <c r="E9" i="11" s="1"/>
  <c r="H9" i="11"/>
  <c r="I9" i="11" s="1"/>
  <c r="H12" i="1"/>
  <c r="I12" i="1" s="1"/>
  <c r="J9" i="11" l="1"/>
  <c r="L9" i="11"/>
  <c r="M9" i="11" s="1"/>
  <c r="B14" i="18" l="1"/>
  <c r="B22" i="18" l="1"/>
  <c r="F11" i="1"/>
  <c r="F12" i="1" s="1"/>
  <c r="F6" i="12"/>
  <c r="F7" i="12" s="1"/>
  <c r="J6" i="12" l="1"/>
  <c r="J7" i="12" s="1"/>
  <c r="J11" i="1"/>
  <c r="J12" i="1" s="1"/>
</calcChain>
</file>

<file path=xl/sharedStrings.xml><?xml version="1.0" encoding="utf-8"?>
<sst xmlns="http://schemas.openxmlformats.org/spreadsheetml/2006/main" count="522" uniqueCount="324">
  <si>
    <t>OKRUH VHČ</t>
  </si>
  <si>
    <t>VÝNOSY</t>
  </si>
  <si>
    <t>NÁKLADY</t>
  </si>
  <si>
    <t>HOSP. VÝSLEDEK</t>
  </si>
  <si>
    <t>CELKEM</t>
  </si>
  <si>
    <t>Oblast:</t>
  </si>
  <si>
    <t>BYTOVÝ FOND</t>
  </si>
  <si>
    <t>Spotřeba materiálu a energií</t>
  </si>
  <si>
    <t>Opravy a udržování</t>
  </si>
  <si>
    <t>Služby</t>
  </si>
  <si>
    <t>Režie</t>
  </si>
  <si>
    <t>Úpravy hodnot</t>
  </si>
  <si>
    <t>Výnosy z činnosti</t>
  </si>
  <si>
    <t>Výnosy z prodeje majetku</t>
  </si>
  <si>
    <t>Režijní výnosy</t>
  </si>
  <si>
    <t xml:space="preserve"> POUŽITÍ ZISKU Z PŘEDCH. LET</t>
  </si>
  <si>
    <t xml:space="preserve">     Energie</t>
  </si>
  <si>
    <t xml:space="preserve">     Materiál</t>
  </si>
  <si>
    <t xml:space="preserve">     Běžná údržba</t>
  </si>
  <si>
    <t xml:space="preserve">     Běžná údržba - čerpání FO v SVJ</t>
  </si>
  <si>
    <t xml:space="preserve">     Jmenovité opravy</t>
  </si>
  <si>
    <t xml:space="preserve">     Úklid, údržba, provoz</t>
  </si>
  <si>
    <t xml:space="preserve">     Inženýrské a právní služby</t>
  </si>
  <si>
    <t xml:space="preserve">     Ostatní služby</t>
  </si>
  <si>
    <t xml:space="preserve">     Odměna za správu</t>
  </si>
  <si>
    <t xml:space="preserve">     Osobní náklady</t>
  </si>
  <si>
    <t xml:space="preserve">     Ostatní náklady</t>
  </si>
  <si>
    <t xml:space="preserve">     Odpisy majetku</t>
  </si>
  <si>
    <t xml:space="preserve">     Odpisy pohledávek</t>
  </si>
  <si>
    <t xml:space="preserve">     Opravné položky</t>
  </si>
  <si>
    <t xml:space="preserve">     Ostatní výnosy</t>
  </si>
  <si>
    <t xml:space="preserve">     Výnosy z pronájmu</t>
  </si>
  <si>
    <t xml:space="preserve">     Prodej movitých věcí</t>
  </si>
  <si>
    <t xml:space="preserve">     Finanční výnosy</t>
  </si>
  <si>
    <t xml:space="preserve">     Výnosy ze smluvních pokut a úroků z prodlení</t>
  </si>
  <si>
    <t xml:space="preserve">     Havárie (bez SVJ)</t>
  </si>
  <si>
    <t xml:space="preserve">     Výnosy ze služeb</t>
  </si>
  <si>
    <t>NBF POZEMKY</t>
  </si>
  <si>
    <t>Vysvětlivky:</t>
  </si>
  <si>
    <t xml:space="preserve"> v tis. Kč</t>
  </si>
  <si>
    <t>v tis. Kč</t>
  </si>
  <si>
    <t>NBF OSTATNÍ OBJEKTY</t>
  </si>
  <si>
    <t>Náklady</t>
  </si>
  <si>
    <t>Energie</t>
  </si>
  <si>
    <t>502 0110 Spotřeba energie - el. energie</t>
  </si>
  <si>
    <t>502 0120 Spotřeba energie - teplo</t>
  </si>
  <si>
    <t>502 0130 Spotřeba energie - TUV</t>
  </si>
  <si>
    <t>502 0140 Spotřeba energie - vodné, stočné</t>
  </si>
  <si>
    <t>502 0150 Spotřeba energie - el. energie spol. prostor</t>
  </si>
  <si>
    <t>Materiál</t>
  </si>
  <si>
    <t>501 0100 Spotřeba materiálu - režijní materiál</t>
  </si>
  <si>
    <t>501 0200 Spotřeba materiálu - přeúčtované náklady na spotřebu za prac. ÚMČ</t>
  </si>
  <si>
    <t>Běžná údržba</t>
  </si>
  <si>
    <t>511 0110 opravy a údržba - opravy</t>
  </si>
  <si>
    <t>511 0111 opravy a údržba - opravy - byty</t>
  </si>
  <si>
    <t>511 0112 opravy a údržba - opravy NP</t>
  </si>
  <si>
    <t>511 0114 opravy a údržba - společné prostory v domech MČ</t>
  </si>
  <si>
    <t>511 0118 opravy a údržba - daňově neuznatelné</t>
  </si>
  <si>
    <t>Běžná údržba - čerpání FO v SVJ</t>
  </si>
  <si>
    <t>511 0113 opravy a údržba - opravy SVJ (čerpání FO)</t>
  </si>
  <si>
    <t>Havárie</t>
  </si>
  <si>
    <t>511 0121 opravy a údržba - havárie - byty</t>
  </si>
  <si>
    <t>511 0122 opravy a údržba - havárie NP</t>
  </si>
  <si>
    <t>511 0123 opravy a údržba - havárie SVJ (čerpání FO)</t>
  </si>
  <si>
    <t>511 0124 opravy a údržba - společné prostory v domech MČ</t>
  </si>
  <si>
    <t>511 0128 opravy a údržba - daňově neuznatelné</t>
  </si>
  <si>
    <t>Volné prostory</t>
  </si>
  <si>
    <t>511 0131 opravy a údržba - byty</t>
  </si>
  <si>
    <t>511 0132 opravy a údržba - NP</t>
  </si>
  <si>
    <t>Jmenovité opravy</t>
  </si>
  <si>
    <t>511 0211 opravy a údržba - plánované opravy - byty</t>
  </si>
  <si>
    <t>511 0212 opravy a údržba - plánované opravy NP</t>
  </si>
  <si>
    <t>511 0214 opravy a údržba - společné prostory v domech MČ</t>
  </si>
  <si>
    <t>511 0221 opravy a údržba - odstranění závad po revizích - byty</t>
  </si>
  <si>
    <t>511 0222 opravy a údržba - odstranění závad po revizích NP</t>
  </si>
  <si>
    <t>511 0224 opravy a údržba - společné prostory v domech MČ</t>
  </si>
  <si>
    <t>Úklid, údržba, provoz</t>
  </si>
  <si>
    <t>518 0110 Ostatní služby - úklid chodníků</t>
  </si>
  <si>
    <t>518 0120 Ostatní služby - údržba zeleně</t>
  </si>
  <si>
    <t>518 0132 Ostatní služby - úklid - NP</t>
  </si>
  <si>
    <t>518 0133 Ostatní služby - úklid - společné prostory SVJ</t>
  </si>
  <si>
    <t>518 0134 Ostatní služby - úklid - společné prostory v domech MČ</t>
  </si>
  <si>
    <t>518 0140 Ostatní služby - deratizace, desinfekce</t>
  </si>
  <si>
    <t>518 0141 Ostatní služby - deratizace, desinfekce - byty</t>
  </si>
  <si>
    <t>518 0142 Ostatní služby - deratizace, desinfekce - NP</t>
  </si>
  <si>
    <t>518 0144 Ostatní služby - společné prostory v domech MČ</t>
  </si>
  <si>
    <t xml:space="preserve">518 0150 Ostatní služby - odvoz odpadu </t>
  </si>
  <si>
    <t>518 0160 Ostatní služby - revize, požární ochrana a měření</t>
  </si>
  <si>
    <t>518 0170 Ostatní služby - havarijní služba</t>
  </si>
  <si>
    <t>518 0180 Ostatní služby - ostraha</t>
  </si>
  <si>
    <t>518 0190 Ostatní služby - obsluha boil. stan., eskalát.</t>
  </si>
  <si>
    <t>Inženýrské a právní služby</t>
  </si>
  <si>
    <t>518 0210 Ostatní služby - znalecké posudky, odhady, studie (el. aukce)</t>
  </si>
  <si>
    <t>518 0220 Ostatní služby - příprava prodeje (znal. posudky - běžný prodej)</t>
  </si>
  <si>
    <t>518 0230 Ostatní služby - právnické služby, exekuce</t>
  </si>
  <si>
    <t>518 0240 Ostatní služby - projektové a inženýrské služby, techn. dozor</t>
  </si>
  <si>
    <t>Ostatní služby</t>
  </si>
  <si>
    <t>518 0250 Ostatní služby - přeúčtované služby za prac. ÚMČ</t>
  </si>
  <si>
    <t>518 0260 Ostatní služby - bankovní poplatky, pojistné, spoluúčast poj. událostí</t>
  </si>
  <si>
    <t>518 0265 Ostatní služby - bankovní poplatky</t>
  </si>
  <si>
    <t>518 0266 Ostatní služby - pojistné</t>
  </si>
  <si>
    <t>518 0267 Ostatní služby - spoluúčast poj. událostí</t>
  </si>
  <si>
    <t>518 0270 Ostatní služby - Ostatní služby</t>
  </si>
  <si>
    <t>518 0275 Ostatní služby - poštovné, tisk složenek</t>
  </si>
  <si>
    <t>518 0276 Ostatní služby - úhrada inkasa vyúčt. služeb</t>
  </si>
  <si>
    <t>518 0277 Ostatní služby - reprografické služby apod.</t>
  </si>
  <si>
    <t>Odměna za správu</t>
  </si>
  <si>
    <t>Osobní náklady</t>
  </si>
  <si>
    <t>521 0100 Ostatní služby - Mzdové náklady - přeúčtované za prac. ÚMČ</t>
  </si>
  <si>
    <t>524 0100 Zákonné sociální pojištění - sociální pojištění za pracovníky ÚMČ</t>
  </si>
  <si>
    <t>524 0200 Zákonné sociální pojištění - zdravotní pojištění za pracovníky ÚMČ</t>
  </si>
  <si>
    <t>Ostatní náklady</t>
  </si>
  <si>
    <t>541 0100 Smluvní pokuty a úroky z prodlení</t>
  </si>
  <si>
    <t>542 0100 Jiné pokuty a penále</t>
  </si>
  <si>
    <t>547 0100 Manka a škody</t>
  </si>
  <si>
    <t>549 0210 Ostatní náklady z činnosti - kolky, soudní výlohy</t>
  </si>
  <si>
    <t>549 0220 Ostatní náklady z činnosti - udržovací náklady neobsaz. prostor</t>
  </si>
  <si>
    <t>549 0230 Ostatní náklady z činnosti - N spojené s MP v OC, nájemné</t>
  </si>
  <si>
    <t>549 0240 Ostatní náklady z činnosti - náhrada poj. Událostí</t>
  </si>
  <si>
    <t>549 0250 Ostatní náklady z činnosti - jiné N, zaokrouhlení, služby v režimu DPH</t>
  </si>
  <si>
    <t>549 0260 Ostatní náklady z činnosti - zaokrouhlení DPH</t>
  </si>
  <si>
    <t>569 0028 Ostatní finanční náklady</t>
  </si>
  <si>
    <t>Odpisy majetku</t>
  </si>
  <si>
    <t>551 0010 Ostatní náklady z činnosti - bytový fond</t>
  </si>
  <si>
    <t>551 0020 Ostatní náklady z činnosti - NBF a ostatní okruhy</t>
  </si>
  <si>
    <t>Odpisy pohledávek</t>
  </si>
  <si>
    <t>557 0100 Náklady z vyřazených pohledávek - odpis postoupené pohledávky</t>
  </si>
  <si>
    <t>557 0200 Náklady z vyřazených pohledávek - odpis nedobytné pohledávky</t>
  </si>
  <si>
    <t>Opravné položky</t>
  </si>
  <si>
    <t>556 0010 Tvorba a zúčtování opravných položek - bytový fond</t>
  </si>
  <si>
    <t>556 0020 Tvorba a zúčtování opravných položek - NBF a ostatní okruhy</t>
  </si>
  <si>
    <t>Výnosy</t>
  </si>
  <si>
    <t>Ostatní výnosy</t>
  </si>
  <si>
    <t>609 0001 Jiné výnosy z vlastních výkonů</t>
  </si>
  <si>
    <t>Výnosy z pronájmu</t>
  </si>
  <si>
    <t>603 0011 Výnosy z pronájmu - nájemné byty</t>
  </si>
  <si>
    <t>603 0012 Výnosy z pronájmu - nájemné NP</t>
  </si>
  <si>
    <t>603 0013 Výnosy z pronájmu - pronájem společných prostor v SVJ</t>
  </si>
  <si>
    <t>603 0016 Výnosy z pronájmu - mov. majetek</t>
  </si>
  <si>
    <t>603 0018 Výnosy z pronájmu - nedaňové</t>
  </si>
  <si>
    <t>603 0110 Výnosy z pronájmu - TUV</t>
  </si>
  <si>
    <t>603 0120 Výnosy z pronájmu - teplo</t>
  </si>
  <si>
    <t>603 0130 Výnosy z pronájmu - el. energie</t>
  </si>
  <si>
    <t>603 0140 Výnosy z pronájmu - vodné, stočné</t>
  </si>
  <si>
    <t>603 0150 Výnosy z pronájmu - odvoz odpadu</t>
  </si>
  <si>
    <t>603 0160 Výnosy z pronájmu - úklid</t>
  </si>
  <si>
    <t>603 0170 Výnosy z pronájmu - správa</t>
  </si>
  <si>
    <t>603 0200 Výnosy z pronájmu - nájemné režim DPH</t>
  </si>
  <si>
    <t>Výnosy ze služeb</t>
  </si>
  <si>
    <t>602 0110 Výnosy z prodeje služeb -  kopírování pro veřejnost</t>
  </si>
  <si>
    <t>602 0120 Výnosy z prodeje služeb - reklama, inzerce (Klíč)</t>
  </si>
  <si>
    <t>602 0130 Výnosy z prodeje služeb - ostatní služby</t>
  </si>
  <si>
    <t>602 0140 Výnosy z prodeje služeb - věcná břemena a služebnosti</t>
  </si>
  <si>
    <t>Prodej materiálu</t>
  </si>
  <si>
    <t xml:space="preserve">644 0100 Výnosy z prodeje materiálu </t>
  </si>
  <si>
    <t>Prodej movitých věcí</t>
  </si>
  <si>
    <t>Prodej nemovitých věcí</t>
  </si>
  <si>
    <t>Prodej pozemků</t>
  </si>
  <si>
    <t>647 0010 Výnosy z prodeje pozemků - pozemky</t>
  </si>
  <si>
    <t>647 0100 Výnosy z prodeje pozemků - pozemky pod zprivatiz. BD</t>
  </si>
  <si>
    <t>647 0200 Výnosy z prodeje pozemků - pozemky pod zprivatiz. BJ</t>
  </si>
  <si>
    <t>DPPO</t>
  </si>
  <si>
    <t>649 0027 Ostatní výnosy z činnosti - předpis DPPO</t>
  </si>
  <si>
    <t>Finanční výnosy</t>
  </si>
  <si>
    <t>662 0100 Úroky - úroky z BÚ</t>
  </si>
  <si>
    <t>662 0200 Úroky - úroky z prodeje bytů (splátky)</t>
  </si>
  <si>
    <t>643 0100 Výnosy z vyřazených pohledávek – cena postoup. pohled.</t>
  </si>
  <si>
    <t>649 0110 Ostatní výnosy z činnosti - náhrady poj. událostí do výše N</t>
  </si>
  <si>
    <t>649 0120 Ostatní výnosy z činnosti - náhrady poj. událostí nad rámec N</t>
  </si>
  <si>
    <t>649 0210 Ostatní výnosy z činnosti - mapy, publikace</t>
  </si>
  <si>
    <t>649 0220 Ostatní výnosy z činnosti - internet</t>
  </si>
  <si>
    <t>649 0230 Ostatní výnosy z činnosti - přísp. na opravu nemov.</t>
  </si>
  <si>
    <t>649 0240 Ostatní výnosy z činnosti - ostatní výnosy, zaokrouhlení, služby v režimu DPH</t>
  </si>
  <si>
    <t>649 0260 Ostatní výnosy z činnosti - zaokrouhlení DPH</t>
  </si>
  <si>
    <t>664 00xx Výnosy z přecenění reálnou hodnotou</t>
  </si>
  <si>
    <t>Výnosy ze smluvních pokut a úroků z prodlení</t>
  </si>
  <si>
    <t>642 0000 jiné pokuty a penále</t>
  </si>
  <si>
    <t>642 0100 Smluvní pokuty a úroky z prodlení - pokuty</t>
  </si>
  <si>
    <t>642 0210 Smluvní pokuty a úroky z prodlení - příslušenství dluhu - uhrazené</t>
  </si>
  <si>
    <t>642 0218 Smluvní pokuty a úroky z prodlení - příslušenství dluhu – předpis (v daném roce neuhrazeno)</t>
  </si>
  <si>
    <t xml:space="preserve">     DPPO (předběžná)</t>
  </si>
  <si>
    <t>Počet bytů</t>
  </si>
  <si>
    <t>Počet objektů</t>
  </si>
  <si>
    <t xml:space="preserve"> H V                                                                                       - ztráta/ + zisk</t>
  </si>
  <si>
    <t>518 0010 Ostatní náklady z činnosti - BF</t>
  </si>
  <si>
    <t>518 0020 Ostatní náklady z činnosti - NBF</t>
  </si>
  <si>
    <t>518 0030 Ostatní náklady z činnosti - odměna za správu SVJ</t>
  </si>
  <si>
    <t>549 0280 Ostatní náklady z činnosti - ostatní náklady SVJ</t>
  </si>
  <si>
    <t>553 0100 Přecenění na reálnou hodnotu</t>
  </si>
  <si>
    <t>554 0100 Přecenění na reálnou hodnotu</t>
  </si>
  <si>
    <t>555 0100 Tvoba a zaúčtování rezerv</t>
  </si>
  <si>
    <r>
      <t xml:space="preserve">BYTOVÝ FOND </t>
    </r>
    <r>
      <rPr>
        <b/>
        <sz val="10"/>
        <color theme="1"/>
        <rFont val="Calibri"/>
        <family val="2"/>
        <charset val="238"/>
        <scheme val="minor"/>
      </rPr>
      <t>(org. 5)</t>
    </r>
  </si>
  <si>
    <r>
      <t xml:space="preserve">NBF POZEMKY </t>
    </r>
    <r>
      <rPr>
        <b/>
        <sz val="10"/>
        <color theme="1"/>
        <rFont val="Calibri"/>
        <family val="2"/>
        <charset val="238"/>
        <scheme val="minor"/>
      </rPr>
      <t>(org. 11)</t>
    </r>
  </si>
  <si>
    <r>
      <t xml:space="preserve">OSTATNÍ HOSP. ČINNOST </t>
    </r>
    <r>
      <rPr>
        <b/>
        <sz val="10"/>
        <rFont val="Calibri"/>
        <family val="2"/>
        <charset val="238"/>
        <scheme val="minor"/>
      </rPr>
      <t>(org. 333)</t>
    </r>
  </si>
  <si>
    <r>
      <t xml:space="preserve">NBF  ŠKOLSKÉ, KULURNÍ A SPORTOVNÍ OBJEKTY </t>
    </r>
    <r>
      <rPr>
        <b/>
        <sz val="10"/>
        <rFont val="Calibri"/>
        <family val="2"/>
        <charset val="238"/>
        <scheme val="minor"/>
      </rPr>
      <t>(org. 9)</t>
    </r>
  </si>
  <si>
    <r>
      <t xml:space="preserve">NBF  OSTATNÍ OBJEKTY </t>
    </r>
    <r>
      <rPr>
        <b/>
        <sz val="10"/>
        <rFont val="Calibri"/>
        <family val="2"/>
        <charset val="238"/>
        <scheme val="minor"/>
      </rPr>
      <t>(org. 10</t>
    </r>
    <r>
      <rPr>
        <b/>
        <sz val="12"/>
        <rFont val="Calibri"/>
        <family val="2"/>
        <charset val="238"/>
        <scheme val="minor"/>
      </rPr>
      <t>)</t>
    </r>
  </si>
  <si>
    <r>
      <t xml:space="preserve">NBF  POZEMKY </t>
    </r>
    <r>
      <rPr>
        <b/>
        <sz val="10"/>
        <color theme="1"/>
        <rFont val="Calibri"/>
        <family val="2"/>
        <charset val="238"/>
        <scheme val="minor"/>
      </rPr>
      <t>(org. 11)</t>
    </r>
  </si>
  <si>
    <r>
      <t xml:space="preserve">NBF  ŠKOLSKÉ, KULURNÍ A SPORTOVNÍ OBJEKTY </t>
    </r>
    <r>
      <rPr>
        <b/>
        <sz val="10"/>
        <color theme="1"/>
        <rFont val="Calibri"/>
        <family val="2"/>
        <charset val="238"/>
        <scheme val="minor"/>
      </rPr>
      <t>(org. 9)</t>
    </r>
  </si>
  <si>
    <r>
      <t xml:space="preserve">NBF  OBJEKTY </t>
    </r>
    <r>
      <rPr>
        <b/>
        <sz val="10"/>
        <color theme="1"/>
        <rFont val="Calibri"/>
        <family val="2"/>
        <charset val="238"/>
        <scheme val="minor"/>
      </rPr>
      <t>(org. 10)</t>
    </r>
  </si>
  <si>
    <r>
      <t xml:space="preserve">OSTATNÍ HOSP. ČINNOST </t>
    </r>
    <r>
      <rPr>
        <b/>
        <sz val="10"/>
        <color theme="1"/>
        <rFont val="Calibri"/>
        <family val="2"/>
        <charset val="238"/>
        <scheme val="minor"/>
      </rPr>
      <t>(org. 333)</t>
    </r>
  </si>
  <si>
    <t>646 0010 Výnosy z prodeje DHM kromě pozemků - movitý majetek</t>
  </si>
  <si>
    <t>646 0100 Výnosy z prodeje DHM kromě pozemků - nemovitý majetek</t>
  </si>
  <si>
    <t xml:space="preserve">                   Oblast:            NBF ŠKOLSKÉ, KULTURNÍ A SPORTOVNÍ OBJEKTY</t>
  </si>
  <si>
    <t xml:space="preserve">     Havárie (vč. SVJ)</t>
  </si>
  <si>
    <t>Informativně: dle tabulky vypočtená "skutečná" předběžná DPPO</t>
  </si>
  <si>
    <r>
      <t xml:space="preserve">    </t>
    </r>
    <r>
      <rPr>
        <sz val="11"/>
        <color theme="1"/>
        <rFont val="Calibri"/>
        <family val="2"/>
        <charset val="238"/>
        <scheme val="minor"/>
      </rPr>
      <t>Výnosy z pronájmu</t>
    </r>
  </si>
  <si>
    <t>ÚPLATNÝ PŘEVOD NEMOVITOSTÍ</t>
  </si>
  <si>
    <r>
      <t>ÚPLATNÝ PŘEVOD NEMOVITOSTÍ</t>
    </r>
    <r>
      <rPr>
        <b/>
        <sz val="10"/>
        <color theme="1"/>
        <rFont val="Calibri"/>
        <family val="2"/>
        <charset val="238"/>
        <scheme val="minor"/>
      </rPr>
      <t>(org. 140)</t>
    </r>
  </si>
  <si>
    <r>
      <t xml:space="preserve">ÚPLATNÝ PŘEVOD NEMOVITOSTÍ </t>
    </r>
    <r>
      <rPr>
        <b/>
        <sz val="10"/>
        <rFont val="Calibri"/>
        <family val="2"/>
        <charset val="238"/>
        <scheme val="minor"/>
      </rPr>
      <t>(org. 140)</t>
    </r>
  </si>
  <si>
    <t xml:space="preserve">     Odpis pohledávek</t>
  </si>
  <si>
    <t>Jmenovité akce (návrh pro rok 2025)</t>
  </si>
  <si>
    <t>1.</t>
  </si>
  <si>
    <t>LEDVINOVA 86, Chodovská tvrz</t>
  </si>
  <si>
    <t>Renovace parket – sál a schodiště případně oprava oken</t>
  </si>
  <si>
    <t>oprava lávky dle požadavků NPÚ</t>
  </si>
  <si>
    <t>2.</t>
  </si>
  <si>
    <t xml:space="preserve">ZŠ MENDELOVA 550 </t>
  </si>
  <si>
    <t>Malování dle požadavku školy</t>
  </si>
  <si>
    <t>3.</t>
  </si>
  <si>
    <t>ZŠ K MILÍČOVU 674</t>
  </si>
  <si>
    <t xml:space="preserve">Výměna podlahových krytin dle požadavku školy </t>
  </si>
  <si>
    <t>4.</t>
  </si>
  <si>
    <t>ZŠ SCHULHOFFOVA 844</t>
  </si>
  <si>
    <t>5.</t>
  </si>
  <si>
    <t>ZŠ KE KATEŘINKÁM 1400</t>
  </si>
  <si>
    <t>6.</t>
  </si>
  <si>
    <t>ZŠ KVĚTNOVÉHO VÍTĚZSTVÍ 1554</t>
  </si>
  <si>
    <t xml:space="preserve">Renovace parket v TV II </t>
  </si>
  <si>
    <t>7.</t>
  </si>
  <si>
    <t>ZŠ MIKULOVA 1594</t>
  </si>
  <si>
    <t>8.</t>
  </si>
  <si>
    <t>ZŠ DONOVALSKÁ 1684</t>
  </si>
  <si>
    <r>
      <rPr>
        <sz val="7"/>
        <rFont val="Times New Roman"/>
        <family val="1"/>
        <charset val="238"/>
      </rPr>
      <t xml:space="preserve"> </t>
    </r>
    <r>
      <rPr>
        <sz val="12"/>
        <rFont val="Calibri"/>
        <family val="2"/>
        <charset val="238"/>
        <scheme val="minor"/>
      </rPr>
      <t>Výměna podlahových krytím a malování dle požadaku školy</t>
    </r>
  </si>
  <si>
    <t>9.</t>
  </si>
  <si>
    <t>ZŠ CAMPANUS, JÍROVCOVO NÁM. 1782</t>
  </si>
  <si>
    <t xml:space="preserve">Výměna původního nevyhovujícího osvětlení v objektu školy </t>
  </si>
  <si>
    <t>10.</t>
  </si>
  <si>
    <t>KC ZAHRADA, MALENICKÁ 1784</t>
  </si>
  <si>
    <t>oprava venkovního podia a hlediště na zahradě</t>
  </si>
  <si>
    <t>11.</t>
  </si>
  <si>
    <t xml:space="preserve">ZŠ POŠEPNÉHO NÁM. 2022 </t>
  </si>
  <si>
    <t>Výměna původního osvětlení v prostorách školy v pavilonu A dle požadavku školy</t>
  </si>
  <si>
    <t>12.</t>
  </si>
  <si>
    <t>MŠ JANOUCHOVA 671</t>
  </si>
  <si>
    <t>Oprava kanalizace v prostoru dvora objektu – jedná se o výkop a výměnu propadlého kanalizačního potrubí mezi kanály v hloubce cca 3 – 4 m</t>
  </si>
  <si>
    <t>13.</t>
  </si>
  <si>
    <t>MŠ MODLETICKÁ 1401</t>
  </si>
  <si>
    <t>oprava asfaltového povrchu v části areálu</t>
  </si>
  <si>
    <t>14.</t>
  </si>
  <si>
    <t>MŠ MODLETICKÁ 1402</t>
  </si>
  <si>
    <t xml:space="preserve">Oprava chodníků na zahradě – zvednuté praskliny v asfaltu, nebezpečí úrazu </t>
  </si>
  <si>
    <t>15.</t>
  </si>
  <si>
    <t>Výměna podlahových krytin a výmalba dle požadavku školy</t>
  </si>
  <si>
    <t>16.</t>
  </si>
  <si>
    <t>MŠ KŘEJPSKÉHO 1503</t>
  </si>
  <si>
    <t xml:space="preserve">Výmalba objektu dle požadavku vedení školky </t>
  </si>
  <si>
    <t>17.</t>
  </si>
  <si>
    <t xml:space="preserve">Oprava plotu včetně podezdívek </t>
  </si>
  <si>
    <t>18.</t>
  </si>
  <si>
    <t>MŠ MARKUŠOVA 1556</t>
  </si>
  <si>
    <t xml:space="preserve">Odstranění zídky u teras </t>
  </si>
  <si>
    <t>19.</t>
  </si>
  <si>
    <t>MŠ HRONCOVA 1882</t>
  </si>
  <si>
    <t>Výmalba a výměna podlahových krytin dle požadavku školky</t>
  </si>
  <si>
    <t>20.</t>
  </si>
  <si>
    <t>MŠ HRONCOVA 1883</t>
  </si>
  <si>
    <t>21.</t>
  </si>
  <si>
    <t>MŠ MÍROVÉHO HNUTÍ 1680</t>
  </si>
  <si>
    <t>Výměna nevyhovujícího osvětlení</t>
  </si>
  <si>
    <t>22.</t>
  </si>
  <si>
    <t>MŠ DONOVALSKÁ 1862</t>
  </si>
  <si>
    <t xml:space="preserve">Výměna dlažby ve škrabce brambor a skladu </t>
  </si>
  <si>
    <t>23.</t>
  </si>
  <si>
    <t>ZŠ KVĚTNOVÉHO VÍTĚZSTVÍ 57</t>
  </si>
  <si>
    <t>24.</t>
  </si>
  <si>
    <t>MŠ HRABÁKOVA 2000</t>
  </si>
  <si>
    <t>oprava propadlého asfaltu u vjezdové brány omezující funkci brány</t>
  </si>
  <si>
    <t>25.</t>
  </si>
  <si>
    <t>MŠ BLATENSKÁ 2145</t>
  </si>
  <si>
    <t>26.</t>
  </si>
  <si>
    <t>MŠ STACHOVA 518</t>
  </si>
  <si>
    <t>malování suterénu</t>
  </si>
  <si>
    <t>27.</t>
  </si>
  <si>
    <t>MŠ KONSTANTINOVA 1480</t>
  </si>
  <si>
    <t>oprava WC</t>
  </si>
  <si>
    <t>jmenovité akce školské objekty</t>
  </si>
  <si>
    <t xml:space="preserve">finanční rezerva pro jmenovité akce </t>
  </si>
  <si>
    <t>opravy po revizích</t>
  </si>
  <si>
    <t>SFP                  2025</t>
  </si>
  <si>
    <t>SFP                         2025</t>
  </si>
  <si>
    <t>SFP              2025</t>
  </si>
  <si>
    <t>Informativně: použití zisku - zapojení do rozpočtu r. 2025</t>
  </si>
  <si>
    <t>SFP 2025 = schválený finanční plán na rok 2025</t>
  </si>
  <si>
    <t>SFP                        2025</t>
  </si>
  <si>
    <t>Malování dle požadavku školy, výměna schodišťových madel a drobné elektroinstalační instalatérské práce</t>
  </si>
  <si>
    <t xml:space="preserve">     Výnosy z prodeje pozemků</t>
  </si>
  <si>
    <t xml:space="preserve">     Výnosy se smluvních pokut a úroků z prodlení</t>
  </si>
  <si>
    <t>x</t>
  </si>
  <si>
    <t>OSTATNÍ HOSPODÁŘSKÁ ČINNOST</t>
  </si>
  <si>
    <t>Plnění finančního plánu hospodářské činnosti MČ Praha 11 za rok 2025</t>
  </si>
  <si>
    <t>4.ÚFP 2025</t>
  </si>
  <si>
    <t>Plnění finančního plánu VHČ - JMM, a. s., za rok 2025</t>
  </si>
  <si>
    <t>SK 2025 = plnění k 31.12.2025</t>
  </si>
  <si>
    <t>SK          31.12.2025</t>
  </si>
  <si>
    <t>SK                31.12.2025</t>
  </si>
  <si>
    <t>SK            31.12.2025</t>
  </si>
  <si>
    <t>SK             31.12.2025</t>
  </si>
  <si>
    <t>%                                                        SK/4.ÚFP</t>
  </si>
  <si>
    <t>% SK/4.ÚFP</t>
  </si>
  <si>
    <t>SK 31.12.2025</t>
  </si>
  <si>
    <t>Plnění finančního plánu VHČ - MČ zarok 2025</t>
  </si>
  <si>
    <t>SK                                            31.12.2025</t>
  </si>
  <si>
    <t>%                                SK/4.ÚFP</t>
  </si>
  <si>
    <t>Režijní náklady</t>
  </si>
  <si>
    <t>Pozn.: V hospodářském výsledku za rok 2025 je zahrnuta předběžná daň z příjmů právnických osob.</t>
  </si>
  <si>
    <t>4. ÚFP 2025 - 4. úprava finančního plánu na rok 2025</t>
  </si>
  <si>
    <t>4.ÚFP     2025</t>
  </si>
  <si>
    <t>4.ÚFP        2025</t>
  </si>
  <si>
    <t>4.ÚFP      2025</t>
  </si>
  <si>
    <t>SFP     2025</t>
  </si>
  <si>
    <t>4.ÚFP    2025</t>
  </si>
  <si>
    <t>%      SK/4.ÚFP</t>
  </si>
  <si>
    <t>Celkem za položku</t>
  </si>
  <si>
    <t>Příloha č. 2 usnesení č. XXXX/24/Z/2026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</si>
</sst>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,##0;\-#,##0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sz val="12"/>
      <name val="Symbol"/>
      <family val="1"/>
      <charset val="238"/>
    </font>
    <font>
      <sz val="7"/>
      <name val="Times New Roman"/>
      <family val="1"/>
      <charset val="238"/>
    </font>
    <font>
      <b/>
      <sz val="12"/>
      <color rgb="FFFF0000"/>
      <name val="Calibri"/>
      <family val="2"/>
      <charset val="238"/>
    </font>
    <font>
      <sz val="12"/>
      <color rgb="FFFF0000"/>
      <name val="Calibri"/>
      <family val="2"/>
      <charset val="238"/>
    </font>
    <font>
      <sz val="11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87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uble">
        <color auto="1"/>
      </right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double">
        <color indexed="64"/>
      </right>
      <top style="medium">
        <color auto="1"/>
      </top>
      <bottom style="thin">
        <color indexed="64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2" fillId="0" borderId="13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64" fontId="5" fillId="4" borderId="4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indent="2"/>
    </xf>
    <xf numFmtId="0" fontId="0" fillId="0" borderId="0" xfId="0" applyAlignment="1">
      <alignment horizontal="left" indent="3"/>
    </xf>
    <xf numFmtId="4" fontId="7" fillId="2" borderId="6" xfId="0" applyNumberFormat="1" applyFont="1" applyFill="1" applyBorder="1"/>
    <xf numFmtId="4" fontId="0" fillId="2" borderId="15" xfId="0" applyNumberFormat="1" applyFill="1" applyBorder="1"/>
    <xf numFmtId="4" fontId="7" fillId="2" borderId="6" xfId="0" applyNumberFormat="1" applyFont="1" applyFill="1" applyBorder="1" applyAlignment="1">
      <alignment vertical="center"/>
    </xf>
    <xf numFmtId="3" fontId="7" fillId="0" borderId="5" xfId="0" applyNumberFormat="1" applyFont="1" applyBorder="1" applyAlignment="1">
      <alignment horizontal="center" vertical="center"/>
    </xf>
    <xf numFmtId="4" fontId="0" fillId="0" borderId="0" xfId="0" applyNumberFormat="1"/>
    <xf numFmtId="3" fontId="0" fillId="0" borderId="0" xfId="0" applyNumberFormat="1"/>
    <xf numFmtId="2" fontId="7" fillId="2" borderId="6" xfId="0" applyNumberFormat="1" applyFont="1" applyFill="1" applyBorder="1"/>
    <xf numFmtId="2" fontId="0" fillId="2" borderId="15" xfId="0" applyNumberFormat="1" applyFill="1" applyBorder="1"/>
    <xf numFmtId="2" fontId="7" fillId="2" borderId="6" xfId="0" applyNumberFormat="1" applyFont="1" applyFill="1" applyBorder="1" applyAlignment="1">
      <alignment vertical="center"/>
    </xf>
    <xf numFmtId="2" fontId="0" fillId="0" borderId="0" xfId="0" applyNumberFormat="1"/>
    <xf numFmtId="2" fontId="2" fillId="0" borderId="5" xfId="0" applyNumberFormat="1" applyFont="1" applyBorder="1"/>
    <xf numFmtId="3" fontId="2" fillId="0" borderId="5" xfId="0" applyNumberFormat="1" applyFont="1" applyBorder="1"/>
    <xf numFmtId="3" fontId="2" fillId="3" borderId="5" xfId="0" applyNumberFormat="1" applyFont="1" applyFill="1" applyBorder="1"/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3" fontId="0" fillId="0" borderId="20" xfId="0" applyNumberFormat="1" applyBorder="1" applyAlignment="1">
      <alignment horizontal="right" vertical="center"/>
    </xf>
    <xf numFmtId="3" fontId="0" fillId="3" borderId="3" xfId="0" applyNumberFormat="1" applyFill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3" borderId="5" xfId="0" applyNumberFormat="1" applyFill="1" applyBorder="1" applyAlignment="1">
      <alignment horizontal="right" vertical="center"/>
    </xf>
    <xf numFmtId="3" fontId="1" fillId="3" borderId="14" xfId="0" applyNumberFormat="1" applyFont="1" applyFill="1" applyBorder="1"/>
    <xf numFmtId="4" fontId="1" fillId="3" borderId="15" xfId="0" applyNumberFormat="1" applyFont="1" applyFill="1" applyBorder="1"/>
    <xf numFmtId="3" fontId="0" fillId="0" borderId="14" xfId="0" applyNumberFormat="1" applyBorder="1"/>
    <xf numFmtId="3" fontId="0" fillId="0" borderId="8" xfId="0" applyNumberFormat="1" applyBorder="1"/>
    <xf numFmtId="3" fontId="0" fillId="0" borderId="18" xfId="0" applyNumberFormat="1" applyBorder="1" applyAlignment="1">
      <alignment horizontal="right" vertical="center" wrapText="1"/>
    </xf>
    <xf numFmtId="4" fontId="0" fillId="0" borderId="19" xfId="0" applyNumberFormat="1" applyBorder="1" applyAlignment="1">
      <alignment horizontal="right" vertical="center" wrapText="1"/>
    </xf>
    <xf numFmtId="0" fontId="0" fillId="0" borderId="18" xfId="0" applyBorder="1" applyAlignment="1">
      <alignment horizontal="right" vertical="center" wrapText="1"/>
    </xf>
    <xf numFmtId="4" fontId="0" fillId="2" borderId="9" xfId="0" applyNumberFormat="1" applyFill="1" applyBorder="1"/>
    <xf numFmtId="0" fontId="0" fillId="0" borderId="18" xfId="0" applyBorder="1" applyAlignment="1">
      <alignment horizontal="center" vertical="center" wrapText="1"/>
    </xf>
    <xf numFmtId="2" fontId="1" fillId="3" borderId="15" xfId="0" applyNumberFormat="1" applyFont="1" applyFill="1" applyBorder="1"/>
    <xf numFmtId="2" fontId="0" fillId="2" borderId="9" xfId="0" applyNumberFormat="1" applyFill="1" applyBorder="1"/>
    <xf numFmtId="4" fontId="0" fillId="0" borderId="15" xfId="0" applyNumberFormat="1" applyBorder="1"/>
    <xf numFmtId="0" fontId="0" fillId="0" borderId="23" xfId="0" applyBorder="1"/>
    <xf numFmtId="0" fontId="2" fillId="0" borderId="22" xfId="0" applyFont="1" applyBorder="1"/>
    <xf numFmtId="4" fontId="2" fillId="0" borderId="5" xfId="0" applyNumberFormat="1" applyFont="1" applyBorder="1"/>
    <xf numFmtId="3" fontId="7" fillId="0" borderId="5" xfId="0" applyNumberFormat="1" applyFont="1" applyBorder="1" applyAlignment="1">
      <alignment horizontal="right" vertical="center"/>
    </xf>
    <xf numFmtId="0" fontId="0" fillId="5" borderId="0" xfId="0" applyFill="1" applyAlignment="1">
      <alignment horizontal="left" indent="1"/>
    </xf>
    <xf numFmtId="0" fontId="8" fillId="0" borderId="0" xfId="0" applyFont="1" applyAlignment="1">
      <alignment horizontal="left"/>
    </xf>
    <xf numFmtId="0" fontId="2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21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0" xfId="0" applyFont="1"/>
    <xf numFmtId="0" fontId="2" fillId="0" borderId="2" xfId="0" applyFont="1" applyBorder="1" applyAlignment="1">
      <alignment vertical="center" wrapText="1"/>
    </xf>
    <xf numFmtId="3" fontId="15" fillId="0" borderId="12" xfId="0" applyNumberFormat="1" applyFont="1" applyBorder="1" applyAlignment="1">
      <alignment horizontal="right" vertical="center"/>
    </xf>
    <xf numFmtId="3" fontId="15" fillId="3" borderId="12" xfId="0" applyNumberFormat="1" applyFont="1" applyFill="1" applyBorder="1" applyAlignment="1">
      <alignment horizontal="right" vertical="center"/>
    </xf>
    <xf numFmtId="4" fontId="15" fillId="0" borderId="12" xfId="0" applyNumberFormat="1" applyFont="1" applyBorder="1" applyAlignment="1">
      <alignment horizontal="right" vertical="center"/>
    </xf>
    <xf numFmtId="4" fontId="15" fillId="0" borderId="1" xfId="0" applyNumberFormat="1" applyFont="1" applyBorder="1" applyAlignment="1">
      <alignment horizontal="right" vertical="center"/>
    </xf>
    <xf numFmtId="3" fontId="15" fillId="0" borderId="1" xfId="0" applyNumberFormat="1" applyFont="1" applyBorder="1" applyAlignment="1">
      <alignment vertical="center"/>
    </xf>
    <xf numFmtId="3" fontId="15" fillId="3" borderId="1" xfId="0" applyNumberFormat="1" applyFont="1" applyFill="1" applyBorder="1" applyAlignment="1">
      <alignment vertical="center"/>
    </xf>
    <xf numFmtId="4" fontId="15" fillId="0" borderId="1" xfId="0" applyNumberFormat="1" applyFont="1" applyBorder="1" applyAlignment="1">
      <alignment vertical="center"/>
    </xf>
    <xf numFmtId="3" fontId="15" fillId="0" borderId="1" xfId="0" applyNumberFormat="1" applyFont="1" applyBorder="1" applyAlignment="1">
      <alignment horizontal="right" vertical="center"/>
    </xf>
    <xf numFmtId="3" fontId="15" fillId="3" borderId="1" xfId="0" applyNumberFormat="1" applyFont="1" applyFill="1" applyBorder="1" applyAlignment="1">
      <alignment horizontal="right" vertical="center"/>
    </xf>
    <xf numFmtId="2" fontId="15" fillId="0" borderId="1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3" fontId="3" fillId="0" borderId="4" xfId="0" applyNumberFormat="1" applyFont="1" applyBorder="1"/>
    <xf numFmtId="3" fontId="3" fillId="3" borderId="5" xfId="0" applyNumberFormat="1" applyFont="1" applyFill="1" applyBorder="1"/>
    <xf numFmtId="4" fontId="3" fillId="0" borderId="6" xfId="0" applyNumberFormat="1" applyFont="1" applyBorder="1"/>
    <xf numFmtId="3" fontId="3" fillId="0" borderId="10" xfId="0" applyNumberFormat="1" applyFont="1" applyBorder="1"/>
    <xf numFmtId="3" fontId="3" fillId="3" borderId="11" xfId="0" applyNumberFormat="1" applyFont="1" applyFill="1" applyBorder="1"/>
    <xf numFmtId="3" fontId="3" fillId="0" borderId="7" xfId="0" applyNumberFormat="1" applyFont="1" applyBorder="1"/>
    <xf numFmtId="3" fontId="3" fillId="3" borderId="8" xfId="0" applyNumberFormat="1" applyFont="1" applyFill="1" applyBorder="1"/>
    <xf numFmtId="3" fontId="0" fillId="0" borderId="0" xfId="0" applyNumberFormat="1" applyAlignment="1">
      <alignment horizontal="right"/>
    </xf>
    <xf numFmtId="3" fontId="0" fillId="0" borderId="8" xfId="0" applyNumberFormat="1" applyBorder="1" applyAlignment="1">
      <alignment horizontal="right"/>
    </xf>
    <xf numFmtId="4" fontId="0" fillId="2" borderId="9" xfId="0" applyNumberFormat="1" applyFill="1" applyBorder="1" applyAlignment="1">
      <alignment horizontal="right"/>
    </xf>
    <xf numFmtId="4" fontId="0" fillId="2" borderId="15" xfId="0" applyNumberFormat="1" applyFill="1" applyBorder="1" applyAlignment="1">
      <alignment horizontal="right"/>
    </xf>
    <xf numFmtId="3" fontId="2" fillId="3" borderId="23" xfId="0" applyNumberFormat="1" applyFont="1" applyFill="1" applyBorder="1"/>
    <xf numFmtId="3" fontId="1" fillId="3" borderId="14" xfId="0" applyNumberFormat="1" applyFont="1" applyFill="1" applyBorder="1" applyAlignment="1">
      <alignment horizontal="right" vertical="center"/>
    </xf>
    <xf numFmtId="0" fontId="0" fillId="0" borderId="12" xfId="0" applyBorder="1"/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4" fontId="2" fillId="0" borderId="25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3" fontId="7" fillId="0" borderId="18" xfId="0" applyNumberFormat="1" applyFont="1" applyBorder="1" applyAlignment="1">
      <alignment horizontal="right" vertical="center"/>
    </xf>
    <xf numFmtId="2" fontId="7" fillId="2" borderId="19" xfId="0" applyNumberFormat="1" applyFont="1" applyFill="1" applyBorder="1"/>
    <xf numFmtId="4" fontId="7" fillId="2" borderId="19" xfId="0" applyNumberFormat="1" applyFont="1" applyFill="1" applyBorder="1"/>
    <xf numFmtId="3" fontId="0" fillId="0" borderId="4" xfId="0" applyNumberFormat="1" applyBorder="1" applyAlignment="1">
      <alignment vertical="center"/>
    </xf>
    <xf numFmtId="3" fontId="0" fillId="3" borderId="5" xfId="0" applyNumberFormat="1" applyFill="1" applyBorder="1" applyAlignment="1">
      <alignment vertical="center"/>
    </xf>
    <xf numFmtId="3" fontId="0" fillId="0" borderId="10" xfId="0" applyNumberFormat="1" applyBorder="1" applyAlignment="1">
      <alignment vertical="center"/>
    </xf>
    <xf numFmtId="3" fontId="0" fillId="3" borderId="11" xfId="0" applyNumberFormat="1" applyFill="1" applyBorder="1" applyAlignment="1">
      <alignment vertical="center"/>
    </xf>
    <xf numFmtId="4" fontId="0" fillId="0" borderId="6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0" fillId="3" borderId="8" xfId="0" applyNumberFormat="1" applyFill="1" applyBorder="1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12" fillId="0" borderId="16" xfId="0" applyFont="1" applyBorder="1" applyAlignment="1">
      <alignment vertical="center" wrapText="1"/>
    </xf>
    <xf numFmtId="2" fontId="1" fillId="3" borderId="15" xfId="0" applyNumberFormat="1" applyFont="1" applyFill="1" applyBorder="1" applyAlignment="1">
      <alignment horizontal="right" vertical="center"/>
    </xf>
    <xf numFmtId="4" fontId="3" fillId="0" borderId="6" xfId="0" applyNumberFormat="1" applyFont="1" applyBorder="1" applyAlignment="1">
      <alignment horizontal="right"/>
    </xf>
    <xf numFmtId="3" fontId="16" fillId="0" borderId="0" xfId="0" applyNumberFormat="1" applyFont="1"/>
    <xf numFmtId="2" fontId="2" fillId="0" borderId="5" xfId="0" applyNumberFormat="1" applyFont="1" applyBorder="1" applyAlignment="1">
      <alignment horizontal="right"/>
    </xf>
    <xf numFmtId="3" fontId="0" fillId="0" borderId="26" xfId="0" applyNumberFormat="1" applyBorder="1"/>
    <xf numFmtId="4" fontId="7" fillId="2" borderId="19" xfId="0" applyNumberFormat="1" applyFont="1" applyFill="1" applyBorder="1" applyAlignment="1">
      <alignment vertical="center"/>
    </xf>
    <xf numFmtId="3" fontId="1" fillId="3" borderId="28" xfId="0" applyNumberFormat="1" applyFont="1" applyFill="1" applyBorder="1"/>
    <xf numFmtId="3" fontId="0" fillId="0" borderId="28" xfId="0" applyNumberFormat="1" applyBorder="1"/>
    <xf numFmtId="3" fontId="7" fillId="0" borderId="22" xfId="0" applyNumberFormat="1" applyFont="1" applyBorder="1" applyAlignment="1">
      <alignment horizontal="right" vertical="center"/>
    </xf>
    <xf numFmtId="3" fontId="1" fillId="3" borderId="26" xfId="0" applyNumberFormat="1" applyFont="1" applyFill="1" applyBorder="1"/>
    <xf numFmtId="3" fontId="7" fillId="0" borderId="23" xfId="0" applyNumberFormat="1" applyFont="1" applyBorder="1" applyAlignment="1">
      <alignment horizontal="right" vertical="center"/>
    </xf>
    <xf numFmtId="3" fontId="1" fillId="3" borderId="0" xfId="0" applyNumberFormat="1" applyFont="1" applyFill="1"/>
    <xf numFmtId="164" fontId="5" fillId="4" borderId="17" xfId="0" applyNumberFormat="1" applyFont="1" applyFill="1" applyBorder="1" applyAlignment="1">
      <alignment horizontal="center" vertical="center" wrapText="1"/>
    </xf>
    <xf numFmtId="3" fontId="1" fillId="3" borderId="11" xfId="0" applyNumberFormat="1" applyFont="1" applyFill="1" applyBorder="1"/>
    <xf numFmtId="3" fontId="7" fillId="0" borderId="29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right" vertical="center"/>
    </xf>
    <xf numFmtId="2" fontId="7" fillId="2" borderId="15" xfId="0" applyNumberFormat="1" applyFont="1" applyFill="1" applyBorder="1"/>
    <xf numFmtId="3" fontId="1" fillId="3" borderId="27" xfId="0" applyNumberFormat="1" applyFont="1" applyFill="1" applyBorder="1"/>
    <xf numFmtId="3" fontId="0" fillId="0" borderId="28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32" xfId="0" applyNumberFormat="1" applyBorder="1"/>
    <xf numFmtId="4" fontId="0" fillId="2" borderId="33" xfId="0" applyNumberFormat="1" applyFill="1" applyBorder="1"/>
    <xf numFmtId="2" fontId="0" fillId="0" borderId="33" xfId="0" applyNumberFormat="1" applyBorder="1"/>
    <xf numFmtId="2" fontId="0" fillId="2" borderId="33" xfId="0" applyNumberFormat="1" applyFill="1" applyBorder="1"/>
    <xf numFmtId="4" fontId="1" fillId="3" borderId="33" xfId="0" applyNumberFormat="1" applyFont="1" applyFill="1" applyBorder="1"/>
    <xf numFmtId="4" fontId="1" fillId="6" borderId="33" xfId="0" applyNumberFormat="1" applyFont="1" applyFill="1" applyBorder="1"/>
    <xf numFmtId="3" fontId="0" fillId="0" borderId="30" xfId="0" applyNumberFormat="1" applyBorder="1"/>
    <xf numFmtId="2" fontId="1" fillId="3" borderId="34" xfId="0" applyNumberFormat="1" applyFont="1" applyFill="1" applyBorder="1"/>
    <xf numFmtId="4" fontId="0" fillId="2" borderId="35" xfId="0" applyNumberFormat="1" applyFill="1" applyBorder="1"/>
    <xf numFmtId="0" fontId="2" fillId="3" borderId="36" xfId="0" applyFont="1" applyFill="1" applyBorder="1" applyAlignment="1">
      <alignment vertical="center"/>
    </xf>
    <xf numFmtId="0" fontId="0" fillId="0" borderId="37" xfId="0" applyBorder="1"/>
    <xf numFmtId="0" fontId="0" fillId="0" borderId="36" xfId="0" applyBorder="1"/>
    <xf numFmtId="0" fontId="2" fillId="3" borderId="37" xfId="0" applyFont="1" applyFill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2" fillId="3" borderId="36" xfId="0" applyFont="1" applyFill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3" fillId="0" borderId="37" xfId="0" applyFont="1" applyBorder="1" applyAlignment="1">
      <alignment vertical="center"/>
    </xf>
    <xf numFmtId="0" fontId="20" fillId="0" borderId="38" xfId="0" applyFont="1" applyBorder="1" applyAlignment="1">
      <alignment vertical="center" wrapText="1"/>
    </xf>
    <xf numFmtId="0" fontId="21" fillId="0" borderId="38" xfId="0" applyFont="1" applyBorder="1" applyAlignment="1">
      <alignment horizontal="justify" vertical="center" wrapText="1"/>
    </xf>
    <xf numFmtId="0" fontId="9" fillId="0" borderId="38" xfId="0" applyFont="1" applyBorder="1" applyAlignment="1">
      <alignment wrapText="1"/>
    </xf>
    <xf numFmtId="0" fontId="22" fillId="0" borderId="38" xfId="0" applyFont="1" applyBorder="1" applyAlignment="1">
      <alignment horizontal="left" vertical="center"/>
    </xf>
    <xf numFmtId="0" fontId="9" fillId="0" borderId="38" xfId="0" applyFont="1" applyBorder="1"/>
    <xf numFmtId="0" fontId="20" fillId="0" borderId="38" xfId="0" applyFont="1" applyBorder="1"/>
    <xf numFmtId="0" fontId="0" fillId="2" borderId="0" xfId="0" applyFill="1"/>
    <xf numFmtId="1" fontId="21" fillId="0" borderId="38" xfId="0" applyNumberFormat="1" applyFont="1" applyBorder="1" applyAlignment="1">
      <alignment horizontal="right" vertical="center"/>
    </xf>
    <xf numFmtId="0" fontId="24" fillId="0" borderId="0" xfId="0" applyFont="1" applyAlignment="1">
      <alignment horizontal="justify" vertical="center"/>
    </xf>
    <xf numFmtId="0" fontId="1" fillId="0" borderId="0" xfId="0" applyFont="1"/>
    <xf numFmtId="0" fontId="25" fillId="0" borderId="0" xfId="0" applyFont="1" applyAlignment="1">
      <alignment horizontal="justify" vertical="center"/>
    </xf>
    <xf numFmtId="0" fontId="17" fillId="0" borderId="0" xfId="0" applyFont="1"/>
    <xf numFmtId="0" fontId="19" fillId="0" borderId="0" xfId="0" applyFont="1" applyAlignment="1">
      <alignment horizontal="justify" vertical="center"/>
    </xf>
    <xf numFmtId="0" fontId="18" fillId="0" borderId="0" xfId="0" applyFont="1"/>
    <xf numFmtId="14" fontId="2" fillId="0" borderId="24" xfId="0" applyNumberFormat="1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3" fontId="3" fillId="0" borderId="40" xfId="0" applyNumberFormat="1" applyFont="1" applyBorder="1"/>
    <xf numFmtId="3" fontId="3" fillId="0" borderId="41" xfId="0" applyNumberFormat="1" applyFont="1" applyBorder="1"/>
    <xf numFmtId="3" fontId="3" fillId="0" borderId="39" xfId="0" applyNumberFormat="1" applyFont="1" applyBorder="1"/>
    <xf numFmtId="3" fontId="3" fillId="0" borderId="18" xfId="0" applyNumberFormat="1" applyFont="1" applyBorder="1" applyAlignment="1">
      <alignment horizontal="right" vertical="center" wrapText="1"/>
    </xf>
    <xf numFmtId="3" fontId="0" fillId="0" borderId="18" xfId="0" applyNumberFormat="1" applyBorder="1"/>
    <xf numFmtId="3" fontId="1" fillId="3" borderId="42" xfId="0" applyNumberFormat="1" applyFont="1" applyFill="1" applyBorder="1"/>
    <xf numFmtId="3" fontId="1" fillId="3" borderId="32" xfId="0" applyNumberFormat="1" applyFont="1" applyFill="1" applyBorder="1"/>
    <xf numFmtId="3" fontId="0" fillId="0" borderId="43" xfId="0" applyNumberFormat="1" applyBorder="1"/>
    <xf numFmtId="3" fontId="0" fillId="0" borderId="27" xfId="0" applyNumberFormat="1" applyBorder="1"/>
    <xf numFmtId="0" fontId="9" fillId="0" borderId="44" xfId="0" applyFont="1" applyBorder="1"/>
    <xf numFmtId="1" fontId="26" fillId="0" borderId="38" xfId="0" applyNumberFormat="1" applyFont="1" applyBorder="1" applyAlignment="1">
      <alignment horizontal="right" vertical="center"/>
    </xf>
    <xf numFmtId="2" fontId="26" fillId="0" borderId="46" xfId="0" applyNumberFormat="1" applyFont="1" applyBorder="1" applyAlignment="1">
      <alignment horizontal="right" vertical="center"/>
    </xf>
    <xf numFmtId="0" fontId="9" fillId="0" borderId="47" xfId="0" applyFont="1" applyBorder="1"/>
    <xf numFmtId="3" fontId="18" fillId="0" borderId="48" xfId="0" applyNumberFormat="1" applyFont="1" applyBorder="1"/>
    <xf numFmtId="3" fontId="9" fillId="0" borderId="44" xfId="0" applyNumberFormat="1" applyFont="1" applyBorder="1"/>
    <xf numFmtId="4" fontId="9" fillId="0" borderId="45" xfId="0" applyNumberFormat="1" applyFont="1" applyBorder="1"/>
    <xf numFmtId="3" fontId="0" fillId="0" borderId="49" xfId="0" applyNumberFormat="1" applyBorder="1"/>
    <xf numFmtId="3" fontId="18" fillId="0" borderId="51" xfId="0" applyNumberFormat="1" applyFont="1" applyBorder="1"/>
    <xf numFmtId="2" fontId="18" fillId="0" borderId="52" xfId="0" applyNumberFormat="1" applyFont="1" applyBorder="1"/>
    <xf numFmtId="3" fontId="7" fillId="0" borderId="39" xfId="0" applyNumberFormat="1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 wrapText="1"/>
    </xf>
    <xf numFmtId="3" fontId="7" fillId="0" borderId="42" xfId="0" applyNumberFormat="1" applyFont="1" applyBorder="1" applyAlignment="1">
      <alignment horizontal="right" vertical="center"/>
    </xf>
    <xf numFmtId="3" fontId="1" fillId="3" borderId="55" xfId="0" applyNumberFormat="1" applyFont="1" applyFill="1" applyBorder="1"/>
    <xf numFmtId="3" fontId="0" fillId="2" borderId="42" xfId="0" applyNumberFormat="1" applyFill="1" applyBorder="1"/>
    <xf numFmtId="3" fontId="1" fillId="3" borderId="42" xfId="0" applyNumberFormat="1" applyFont="1" applyFill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3" fontId="0" fillId="0" borderId="41" xfId="0" applyNumberFormat="1" applyBorder="1"/>
    <xf numFmtId="1" fontId="26" fillId="0" borderId="56" xfId="0" applyNumberFormat="1" applyFont="1" applyBorder="1" applyAlignment="1">
      <alignment horizontal="right" vertical="center"/>
    </xf>
    <xf numFmtId="0" fontId="0" fillId="0" borderId="29" xfId="0" applyBorder="1" applyAlignment="1">
      <alignment horizontal="center" vertical="center" wrapText="1"/>
    </xf>
    <xf numFmtId="0" fontId="20" fillId="0" borderId="57" xfId="0" applyFont="1" applyBorder="1" applyAlignment="1">
      <alignment vertical="center" wrapText="1"/>
    </xf>
    <xf numFmtId="3" fontId="9" fillId="0" borderId="49" xfId="0" applyNumberFormat="1" applyFont="1" applyBorder="1"/>
    <xf numFmtId="3" fontId="0" fillId="0" borderId="61" xfId="0" applyNumberFormat="1" applyBorder="1"/>
    <xf numFmtId="3" fontId="3" fillId="0" borderId="8" xfId="0" applyNumberFormat="1" applyFont="1" applyBorder="1" applyAlignment="1">
      <alignment horizontal="right" vertical="center"/>
    </xf>
    <xf numFmtId="3" fontId="0" fillId="2" borderId="14" xfId="0" applyNumberFormat="1" applyFill="1" applyBorder="1"/>
    <xf numFmtId="0" fontId="0" fillId="0" borderId="64" xfId="0" applyBorder="1"/>
    <xf numFmtId="2" fontId="0" fillId="0" borderId="34" xfId="0" applyNumberFormat="1" applyBorder="1"/>
    <xf numFmtId="3" fontId="2" fillId="3" borderId="62" xfId="0" applyNumberFormat="1" applyFont="1" applyFill="1" applyBorder="1" applyAlignment="1">
      <alignment horizontal="right" vertical="center"/>
    </xf>
    <xf numFmtId="2" fontId="1" fillId="3" borderId="33" xfId="0" applyNumberFormat="1" applyFont="1" applyFill="1" applyBorder="1" applyAlignment="1">
      <alignment horizontal="right"/>
    </xf>
    <xf numFmtId="3" fontId="3" fillId="0" borderId="41" xfId="0" applyNumberFormat="1" applyFont="1" applyBorder="1" applyAlignment="1">
      <alignment horizontal="right" vertical="center"/>
    </xf>
    <xf numFmtId="3" fontId="0" fillId="0" borderId="65" xfId="0" applyNumberFormat="1" applyBorder="1" applyAlignment="1">
      <alignment horizontal="right" vertical="center"/>
    </xf>
    <xf numFmtId="3" fontId="1" fillId="3" borderId="62" xfId="0" applyNumberFormat="1" applyFont="1" applyFill="1" applyBorder="1"/>
    <xf numFmtId="3" fontId="1" fillId="3" borderId="63" xfId="0" applyNumberFormat="1" applyFont="1" applyFill="1" applyBorder="1"/>
    <xf numFmtId="2" fontId="1" fillId="3" borderId="60" xfId="0" applyNumberFormat="1" applyFont="1" applyFill="1" applyBorder="1"/>
    <xf numFmtId="2" fontId="0" fillId="2" borderId="66" xfId="0" applyNumberFormat="1" applyFill="1" applyBorder="1"/>
    <xf numFmtId="2" fontId="3" fillId="2" borderId="9" xfId="0" applyNumberFormat="1" applyFont="1" applyFill="1" applyBorder="1" applyAlignment="1">
      <alignment vertical="center"/>
    </xf>
    <xf numFmtId="3" fontId="9" fillId="0" borderId="59" xfId="0" applyNumberFormat="1" applyFont="1" applyBorder="1"/>
    <xf numFmtId="3" fontId="9" fillId="0" borderId="67" xfId="0" applyNumberFormat="1" applyFont="1" applyBorder="1"/>
    <xf numFmtId="3" fontId="18" fillId="0" borderId="0" xfId="0" applyNumberFormat="1" applyFont="1"/>
    <xf numFmtId="3" fontId="1" fillId="0" borderId="53" xfId="0" applyNumberFormat="1" applyFont="1" applyBorder="1"/>
    <xf numFmtId="14" fontId="12" fillId="3" borderId="1" xfId="0" applyNumberFormat="1" applyFont="1" applyFill="1" applyBorder="1" applyAlignment="1">
      <alignment horizontal="center" vertical="center" wrapText="1"/>
    </xf>
    <xf numFmtId="3" fontId="26" fillId="0" borderId="44" xfId="0" applyNumberFormat="1" applyFont="1" applyBorder="1" applyAlignment="1">
      <alignment horizontal="right" vertical="center"/>
    </xf>
    <xf numFmtId="3" fontId="26" fillId="0" borderId="38" xfId="0" applyNumberFormat="1" applyFont="1" applyBorder="1" applyAlignment="1">
      <alignment horizontal="right" vertical="center"/>
    </xf>
    <xf numFmtId="3" fontId="9" fillId="0" borderId="38" xfId="0" applyNumberFormat="1" applyFont="1" applyBorder="1"/>
    <xf numFmtId="3" fontId="18" fillId="0" borderId="68" xfId="0" applyNumberFormat="1" applyFont="1" applyBorder="1"/>
    <xf numFmtId="2" fontId="26" fillId="0" borderId="45" xfId="0" applyNumberFormat="1" applyFont="1" applyBorder="1" applyAlignment="1">
      <alignment horizontal="right" vertical="center"/>
    </xf>
    <xf numFmtId="2" fontId="26" fillId="0" borderId="50" xfId="0" applyNumberFormat="1" applyFont="1" applyBorder="1" applyAlignment="1">
      <alignment horizontal="right" vertical="center"/>
    </xf>
    <xf numFmtId="2" fontId="18" fillId="0" borderId="69" xfId="0" applyNumberFormat="1" applyFont="1" applyBorder="1"/>
    <xf numFmtId="4" fontId="9" fillId="0" borderId="50" xfId="0" applyNumberFormat="1" applyFont="1" applyBorder="1"/>
    <xf numFmtId="3" fontId="2" fillId="0" borderId="22" xfId="0" applyNumberFormat="1" applyFont="1" applyBorder="1"/>
    <xf numFmtId="3" fontId="0" fillId="0" borderId="70" xfId="0" applyNumberFormat="1" applyBorder="1"/>
    <xf numFmtId="3" fontId="0" fillId="0" borderId="71" xfId="0" applyNumberFormat="1" applyBorder="1"/>
    <xf numFmtId="0" fontId="0" fillId="0" borderId="73" xfId="0" applyBorder="1"/>
    <xf numFmtId="3" fontId="0" fillId="2" borderId="27" xfId="0" applyNumberFormat="1" applyFill="1" applyBorder="1"/>
    <xf numFmtId="0" fontId="2" fillId="3" borderId="64" xfId="0" applyFont="1" applyFill="1" applyBorder="1"/>
    <xf numFmtId="2" fontId="0" fillId="2" borderId="31" xfId="0" applyNumberFormat="1" applyFill="1" applyBorder="1"/>
    <xf numFmtId="3" fontId="0" fillId="2" borderId="55" xfId="0" applyNumberFormat="1" applyFill="1" applyBorder="1"/>
    <xf numFmtId="3" fontId="2" fillId="0" borderId="11" xfId="0" applyNumberFormat="1" applyFont="1" applyBorder="1"/>
    <xf numFmtId="2" fontId="2" fillId="3" borderId="74" xfId="0" applyNumberFormat="1" applyFont="1" applyFill="1" applyBorder="1"/>
    <xf numFmtId="0" fontId="19" fillId="0" borderId="78" xfId="0" applyFont="1" applyBorder="1" applyAlignment="1">
      <alignment vertical="center"/>
    </xf>
    <xf numFmtId="0" fontId="12" fillId="0" borderId="78" xfId="0" applyFont="1" applyBorder="1"/>
    <xf numFmtId="0" fontId="19" fillId="0" borderId="78" xfId="0" applyFont="1" applyBorder="1" applyAlignment="1">
      <alignment horizontal="justify" vertical="center"/>
    </xf>
    <xf numFmtId="0" fontId="9" fillId="0" borderId="78" xfId="0" applyFont="1" applyBorder="1"/>
    <xf numFmtId="0" fontId="19" fillId="0" borderId="80" xfId="0" applyFont="1" applyBorder="1" applyAlignment="1">
      <alignment vertical="center"/>
    </xf>
    <xf numFmtId="0" fontId="20" fillId="0" borderId="44" xfId="0" applyFont="1" applyBorder="1" applyAlignment="1">
      <alignment vertical="center" wrapText="1"/>
    </xf>
    <xf numFmtId="0" fontId="1" fillId="0" borderId="58" xfId="0" applyFont="1" applyBorder="1" applyAlignment="1">
      <alignment horizontal="centerContinuous" vertical="center" wrapText="1"/>
    </xf>
    <xf numFmtId="0" fontId="18" fillId="0" borderId="77" xfId="0" applyFont="1" applyBorder="1" applyAlignment="1">
      <alignment horizontal="centerContinuous" vertical="center" wrapText="1"/>
    </xf>
    <xf numFmtId="0" fontId="19" fillId="0" borderId="83" xfId="0" applyFont="1" applyBorder="1" applyAlignment="1">
      <alignment vertical="center"/>
    </xf>
    <xf numFmtId="0" fontId="20" fillId="0" borderId="47" xfId="0" applyFont="1" applyBorder="1"/>
    <xf numFmtId="0" fontId="21" fillId="0" borderId="80" xfId="0" applyFont="1" applyBorder="1" applyAlignment="1">
      <alignment horizontal="justify" vertical="center"/>
    </xf>
    <xf numFmtId="0" fontId="19" fillId="0" borderId="82" xfId="0" applyFont="1" applyBorder="1" applyAlignment="1">
      <alignment horizontal="justify" vertical="center"/>
    </xf>
    <xf numFmtId="0" fontId="9" fillId="0" borderId="48" xfId="0" applyFont="1" applyBorder="1"/>
    <xf numFmtId="0" fontId="21" fillId="0" borderId="83" xfId="0" applyFont="1" applyBorder="1" applyAlignment="1">
      <alignment horizontal="justify" vertical="center"/>
    </xf>
    <xf numFmtId="0" fontId="19" fillId="0" borderId="84" xfId="0" applyFont="1" applyBorder="1" applyAlignment="1">
      <alignment horizontal="justify" vertical="center"/>
    </xf>
    <xf numFmtId="0" fontId="9" fillId="0" borderId="53" xfId="0" applyFont="1" applyBorder="1"/>
    <xf numFmtId="0" fontId="1" fillId="0" borderId="85" xfId="0" applyFont="1" applyBorder="1" applyAlignment="1">
      <alignment horizontal="right"/>
    </xf>
    <xf numFmtId="0" fontId="0" fillId="0" borderId="17" xfId="0" applyBorder="1"/>
    <xf numFmtId="0" fontId="0" fillId="0" borderId="65" xfId="0" applyBorder="1"/>
    <xf numFmtId="0" fontId="7" fillId="0" borderId="36" xfId="0" applyFont="1" applyBorder="1" applyAlignment="1">
      <alignment horizontal="center" vertical="center"/>
    </xf>
    <xf numFmtId="0" fontId="2" fillId="3" borderId="64" xfId="0" applyFont="1" applyFill="1" applyBorder="1" applyAlignment="1">
      <alignment vertical="center"/>
    </xf>
    <xf numFmtId="0" fontId="2" fillId="3" borderId="86" xfId="0" applyFont="1" applyFill="1" applyBorder="1" applyAlignment="1">
      <alignment vertical="center"/>
    </xf>
    <xf numFmtId="0" fontId="0" fillId="0" borderId="4" xfId="0" applyBorder="1"/>
    <xf numFmtId="2" fontId="0" fillId="0" borderId="72" xfId="0" applyNumberFormat="1" applyBorder="1" applyAlignment="1">
      <alignment horizontal="right"/>
    </xf>
    <xf numFmtId="2" fontId="7" fillId="2" borderId="75" xfId="0" applyNumberFormat="1" applyFont="1" applyFill="1" applyBorder="1" applyAlignment="1">
      <alignment vertical="center"/>
    </xf>
    <xf numFmtId="2" fontId="0" fillId="2" borderId="72" xfId="0" applyNumberFormat="1" applyFill="1" applyBorder="1" applyAlignment="1">
      <alignment horizontal="right"/>
    </xf>
    <xf numFmtId="2" fontId="1" fillId="3" borderId="35" xfId="0" applyNumberFormat="1" applyFont="1" applyFill="1" applyBorder="1" applyAlignment="1">
      <alignment horizontal="right"/>
    </xf>
    <xf numFmtId="3" fontId="18" fillId="0" borderId="53" xfId="0" applyNumberFormat="1" applyFont="1" applyBorder="1"/>
    <xf numFmtId="0" fontId="18" fillId="0" borderId="3" xfId="0" applyFont="1" applyBorder="1" applyAlignment="1">
      <alignment horizontal="centerContinuous" vertical="center" wrapText="1"/>
    </xf>
    <xf numFmtId="4" fontId="0" fillId="0" borderId="66" xfId="0" applyNumberFormat="1" applyBorder="1"/>
    <xf numFmtId="2" fontId="1" fillId="3" borderId="33" xfId="0" applyNumberFormat="1" applyFont="1" applyFill="1" applyBorder="1"/>
    <xf numFmtId="4" fontId="2" fillId="2" borderId="76" xfId="0" applyNumberFormat="1" applyFont="1" applyFill="1" applyBorder="1"/>
    <xf numFmtId="0" fontId="0" fillId="0" borderId="0" xfId="0" applyAlignment="1">
      <alignment horizontal="right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left"/>
    </xf>
    <xf numFmtId="0" fontId="18" fillId="0" borderId="79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view="pageLayout" topLeftCell="F1" zoomScaleNormal="100" workbookViewId="0">
      <selection activeCell="M1" sqref="M1"/>
    </sheetView>
  </sheetViews>
  <sheetFormatPr defaultRowHeight="15" x14ac:dyDescent="0.25"/>
  <cols>
    <col min="1" max="1" width="33.42578125" customWidth="1"/>
    <col min="2" max="12" width="14.28515625" customWidth="1"/>
    <col min="13" max="13" width="17.28515625" customWidth="1"/>
  </cols>
  <sheetData>
    <row r="1" spans="1:15" ht="21" customHeight="1" x14ac:dyDescent="0.25">
      <c r="M1" s="259" t="s">
        <v>323</v>
      </c>
    </row>
    <row r="2" spans="1:15" ht="21" x14ac:dyDescent="0.25">
      <c r="A2" s="260" t="s">
        <v>299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5" ht="16.5" thickBot="1" x14ac:dyDescent="0.3">
      <c r="F3" s="7"/>
      <c r="G3" s="7"/>
      <c r="M3" s="27" t="s">
        <v>39</v>
      </c>
    </row>
    <row r="4" spans="1:15" ht="17.25" thickTop="1" thickBot="1" x14ac:dyDescent="0.3">
      <c r="A4" s="263" t="s">
        <v>0</v>
      </c>
      <c r="B4" s="262" t="s">
        <v>1</v>
      </c>
      <c r="C4" s="262"/>
      <c r="D4" s="262"/>
      <c r="E4" s="262"/>
      <c r="F4" s="262" t="s">
        <v>2</v>
      </c>
      <c r="G4" s="262"/>
      <c r="H4" s="262"/>
      <c r="I4" s="262"/>
      <c r="J4" s="262" t="s">
        <v>3</v>
      </c>
      <c r="K4" s="262"/>
      <c r="L4" s="262"/>
      <c r="M4" s="262"/>
    </row>
    <row r="5" spans="1:15" ht="30" customHeight="1" thickTop="1" thickBot="1" x14ac:dyDescent="0.3">
      <c r="A5" s="263"/>
      <c r="B5" s="58" t="s">
        <v>288</v>
      </c>
      <c r="C5" s="58" t="s">
        <v>300</v>
      </c>
      <c r="D5" s="208">
        <v>46022</v>
      </c>
      <c r="E5" s="58" t="s">
        <v>308</v>
      </c>
      <c r="F5" s="58" t="s">
        <v>289</v>
      </c>
      <c r="G5" s="58" t="s">
        <v>300</v>
      </c>
      <c r="H5" s="59" t="s">
        <v>303</v>
      </c>
      <c r="I5" s="58" t="s">
        <v>308</v>
      </c>
      <c r="J5" s="58" t="s">
        <v>290</v>
      </c>
      <c r="K5" s="58" t="s">
        <v>300</v>
      </c>
      <c r="L5" s="59" t="s">
        <v>304</v>
      </c>
      <c r="M5" s="58" t="s">
        <v>308</v>
      </c>
    </row>
    <row r="6" spans="1:15" ht="30" customHeight="1" thickTop="1" thickBot="1" x14ac:dyDescent="0.3">
      <c r="A6" s="1" t="s">
        <v>191</v>
      </c>
      <c r="B6" s="31">
        <f>'org. 5'!B5</f>
        <v>111414</v>
      </c>
      <c r="C6" s="31">
        <f>'org. 5'!C5</f>
        <v>119009</v>
      </c>
      <c r="D6" s="32">
        <f>'org. 5'!D5</f>
        <v>117752</v>
      </c>
      <c r="E6" s="33">
        <f t="shared" ref="E6:E12" si="0">(D6/C6)*100</f>
        <v>98.943777361376021</v>
      </c>
      <c r="F6" s="31">
        <f>'org. 5'!B13</f>
        <v>67186</v>
      </c>
      <c r="G6" s="31">
        <f>'org. 5'!C13</f>
        <v>66979</v>
      </c>
      <c r="H6" s="32">
        <f>'org. 5'!D13</f>
        <v>55992</v>
      </c>
      <c r="I6" s="33">
        <f t="shared" ref="I6:I12" si="1">(H6/G6)*100</f>
        <v>83.596351095119374</v>
      </c>
      <c r="J6" s="31">
        <f>'org. 5'!B34</f>
        <v>44228</v>
      </c>
      <c r="K6" s="31">
        <f>'org. 5'!C34</f>
        <v>52030</v>
      </c>
      <c r="L6" s="32">
        <f>'org. 5'!D34</f>
        <v>61760</v>
      </c>
      <c r="M6" s="33">
        <f>L6/K6*100</f>
        <v>118.70074956755718</v>
      </c>
    </row>
    <row r="7" spans="1:15" ht="30" customHeight="1" thickBot="1" x14ac:dyDescent="0.3">
      <c r="A7" s="55" t="s">
        <v>194</v>
      </c>
      <c r="B7" s="34">
        <f>'org. 9'!B5</f>
        <v>47677</v>
      </c>
      <c r="C7" s="34">
        <f>'org. 9'!C5</f>
        <v>56215</v>
      </c>
      <c r="D7" s="35">
        <f>'org. 9'!D5</f>
        <v>58213</v>
      </c>
      <c r="E7" s="33">
        <f t="shared" si="0"/>
        <v>103.55421150938362</v>
      </c>
      <c r="F7" s="34">
        <f>'org. 9'!B14</f>
        <v>114302</v>
      </c>
      <c r="G7" s="34">
        <f>'org. 9'!C14</f>
        <v>108343</v>
      </c>
      <c r="H7" s="35">
        <f>'org. 9'!D14</f>
        <v>104866</v>
      </c>
      <c r="I7" s="33">
        <f t="shared" si="1"/>
        <v>96.790747902494857</v>
      </c>
      <c r="J7" s="34">
        <f>'org. 9'!B34</f>
        <v>-66625</v>
      </c>
      <c r="K7" s="34">
        <f>'org. 9'!C34</f>
        <v>-52128</v>
      </c>
      <c r="L7" s="35">
        <f>'org. 9'!D34</f>
        <v>-46653</v>
      </c>
      <c r="M7" s="33">
        <f>-L7/-K7*-100</f>
        <v>-89.497007366482507</v>
      </c>
    </row>
    <row r="8" spans="1:15" ht="30" customHeight="1" thickBot="1" x14ac:dyDescent="0.3">
      <c r="A8" s="57" t="s">
        <v>195</v>
      </c>
      <c r="B8" s="34">
        <f>'org. 10'!B5</f>
        <v>57598</v>
      </c>
      <c r="C8" s="34">
        <f>'org. 10'!C5</f>
        <v>66321</v>
      </c>
      <c r="D8" s="35">
        <f>'org. 10'!D5</f>
        <v>66181</v>
      </c>
      <c r="E8" s="33">
        <f t="shared" si="0"/>
        <v>99.788905474887287</v>
      </c>
      <c r="F8" s="34">
        <f>'org. 10'!B13</f>
        <v>62144</v>
      </c>
      <c r="G8" s="34">
        <f>'org. 10'!C13</f>
        <v>83035</v>
      </c>
      <c r="H8" s="35">
        <f>'org. 10'!D13</f>
        <v>84988</v>
      </c>
      <c r="I8" s="33">
        <f t="shared" si="1"/>
        <v>102.35202023243211</v>
      </c>
      <c r="J8" s="34">
        <f>'org. 10'!B33</f>
        <v>-4546</v>
      </c>
      <c r="K8" s="34">
        <f>'org. 10'!C33</f>
        <v>-16714</v>
      </c>
      <c r="L8" s="35">
        <f>'org. 10'!D33</f>
        <v>-18807</v>
      </c>
      <c r="M8" s="33">
        <f>-L8/K8*100+100</f>
        <v>-12.522436280962054</v>
      </c>
    </row>
    <row r="9" spans="1:15" ht="30" customHeight="1" thickBot="1" x14ac:dyDescent="0.3">
      <c r="A9" s="1" t="s">
        <v>196</v>
      </c>
      <c r="B9" s="34">
        <f>'org. 11'!B4</f>
        <v>16790</v>
      </c>
      <c r="C9" s="34">
        <f>'org. 11'!C4</f>
        <v>18722</v>
      </c>
      <c r="D9" s="35">
        <f>'org. 11'!D4</f>
        <v>19437</v>
      </c>
      <c r="E9" s="33">
        <f t="shared" si="0"/>
        <v>103.81903642773207</v>
      </c>
      <c r="F9" s="34">
        <f>'org. 11'!B13</f>
        <v>8330</v>
      </c>
      <c r="G9" s="34">
        <f>'org. 11'!C13</f>
        <v>8341</v>
      </c>
      <c r="H9" s="35">
        <f>'org. 11'!D13</f>
        <v>7796</v>
      </c>
      <c r="I9" s="33">
        <f t="shared" si="1"/>
        <v>93.466011269631949</v>
      </c>
      <c r="J9" s="34">
        <f>'org. 11'!B28</f>
        <v>8460</v>
      </c>
      <c r="K9" s="34">
        <f>'org. 11'!C28</f>
        <v>10381</v>
      </c>
      <c r="L9" s="35">
        <f>'org. 11'!D28</f>
        <v>11641</v>
      </c>
      <c r="M9" s="33">
        <f>(L9/K9)*100</f>
        <v>112.13755900202294</v>
      </c>
    </row>
    <row r="10" spans="1:15" ht="30" customHeight="1" thickBot="1" x14ac:dyDescent="0.3">
      <c r="A10" s="103" t="s">
        <v>208</v>
      </c>
      <c r="B10" s="97">
        <f>'org. 140'!B4</f>
        <v>19808</v>
      </c>
      <c r="C10" s="97">
        <f>'org. 140'!C4</f>
        <v>15858</v>
      </c>
      <c r="D10" s="98">
        <f>'org. 140'!D4</f>
        <v>15718</v>
      </c>
      <c r="E10" s="33">
        <f t="shared" si="0"/>
        <v>99.117164837936684</v>
      </c>
      <c r="F10" s="97">
        <f>'org. 140'!B11</f>
        <v>7</v>
      </c>
      <c r="G10" s="97">
        <f>'org. 140'!C11</f>
        <v>9</v>
      </c>
      <c r="H10" s="98">
        <f>'org. 140'!D11</f>
        <v>3176</v>
      </c>
      <c r="I10" s="99">
        <f t="shared" si="1"/>
        <v>35288.888888888891</v>
      </c>
      <c r="J10" s="95">
        <f>'org. 140'!B16</f>
        <v>19801</v>
      </c>
      <c r="K10" s="95">
        <f>'org. 140'!C16</f>
        <v>15849</v>
      </c>
      <c r="L10" s="96">
        <f>'org. 140'!D16</f>
        <v>12542</v>
      </c>
      <c r="M10" s="99">
        <f>(L10/K10)*100</f>
        <v>79.134330241655633</v>
      </c>
    </row>
    <row r="11" spans="1:15" ht="30" customHeight="1" thickBot="1" x14ac:dyDescent="0.3">
      <c r="A11" s="56" t="s">
        <v>193</v>
      </c>
      <c r="B11" s="97">
        <f>'org. 333'!B4</f>
        <v>509</v>
      </c>
      <c r="C11" s="97">
        <f>'org. 333'!C4</f>
        <v>2703</v>
      </c>
      <c r="D11" s="98">
        <f>'org. 333'!D4</f>
        <v>1695</v>
      </c>
      <c r="E11" s="33">
        <f t="shared" si="0"/>
        <v>62.708102108768038</v>
      </c>
      <c r="F11" s="100">
        <f>'org. 333'!B14</f>
        <v>507</v>
      </c>
      <c r="G11" s="100">
        <f>'org. 333'!C14</f>
        <v>509</v>
      </c>
      <c r="H11" s="101">
        <f>'org. 333'!D14</f>
        <v>589</v>
      </c>
      <c r="I11" s="99">
        <f t="shared" si="1"/>
        <v>115.71709233791749</v>
      </c>
      <c r="J11" s="95">
        <f>'org. 333'!B22</f>
        <v>2</v>
      </c>
      <c r="K11" s="95">
        <f>'org. 333'!C22</f>
        <v>2194</v>
      </c>
      <c r="L11" s="96">
        <f>'org. 333'!D22</f>
        <v>1106</v>
      </c>
      <c r="M11" s="99">
        <f>(L11/K11)*100</f>
        <v>50.410209662716497</v>
      </c>
      <c r="O11" s="17"/>
    </row>
    <row r="12" spans="1:15" ht="16.5" customHeight="1" thickTop="1" thickBot="1" x14ac:dyDescent="0.3">
      <c r="A12" s="73" t="s">
        <v>4</v>
      </c>
      <c r="B12" s="63">
        <f>SUM(B6:B11)</f>
        <v>253796</v>
      </c>
      <c r="C12" s="63">
        <f>SUM(C6:C11)</f>
        <v>278828</v>
      </c>
      <c r="D12" s="64">
        <f>SUM(D6:D11)</f>
        <v>278996</v>
      </c>
      <c r="E12" s="65">
        <f t="shared" si="0"/>
        <v>100.06025219848796</v>
      </c>
      <c r="F12" s="63">
        <f>SUM(F6:F11)</f>
        <v>252476</v>
      </c>
      <c r="G12" s="63">
        <f>SUM(G6:G11)</f>
        <v>267216</v>
      </c>
      <c r="H12" s="64">
        <f t="shared" ref="H12" si="2">SUM(H6:H11)</f>
        <v>257407</v>
      </c>
      <c r="I12" s="65">
        <f t="shared" si="1"/>
        <v>96.329186875037422</v>
      </c>
      <c r="J12" s="63">
        <f>SUM(J6:J11)</f>
        <v>1320</v>
      </c>
      <c r="K12" s="63">
        <f>SUM(K6:K11)</f>
        <v>11612</v>
      </c>
      <c r="L12" s="64">
        <f>SUM(L6:L11)</f>
        <v>21589</v>
      </c>
      <c r="M12" s="66">
        <f>(L12/K12*100)</f>
        <v>185.91973820186013</v>
      </c>
    </row>
    <row r="13" spans="1:15" ht="16.5" thickTop="1" x14ac:dyDescent="0.25">
      <c r="A13" s="30" t="s">
        <v>314</v>
      </c>
      <c r="B13" s="28"/>
      <c r="C13" s="28"/>
      <c r="D13" s="28"/>
      <c r="E13" s="29"/>
      <c r="F13" s="28"/>
      <c r="G13" s="28"/>
      <c r="H13" s="28"/>
      <c r="I13" s="29"/>
      <c r="J13" s="28"/>
      <c r="K13" s="28"/>
      <c r="L13" s="28"/>
      <c r="M13" s="29"/>
    </row>
    <row r="14" spans="1:15" x14ac:dyDescent="0.25">
      <c r="E14" s="17"/>
    </row>
    <row r="15" spans="1:15" ht="15.75" thickBot="1" x14ac:dyDescent="0.3">
      <c r="H15" s="17"/>
    </row>
    <row r="16" spans="1:15" ht="16.5" thickBot="1" x14ac:dyDescent="0.3">
      <c r="A16" s="261" t="s">
        <v>291</v>
      </c>
      <c r="B16" s="261"/>
      <c r="C16" s="261"/>
      <c r="D16" s="261"/>
      <c r="E16" s="261"/>
      <c r="F16" s="261"/>
      <c r="G16" s="261"/>
      <c r="H16" s="261"/>
      <c r="I16" s="261"/>
      <c r="J16" s="23">
        <v>50000</v>
      </c>
      <c r="K16" s="23">
        <v>50000</v>
      </c>
      <c r="L16" s="24">
        <v>50000</v>
      </c>
      <c r="M16" s="22">
        <f>L16/K16*100</f>
        <v>100</v>
      </c>
    </row>
    <row r="17" spans="1:13" ht="16.5" thickBot="1" x14ac:dyDescent="0.3">
      <c r="A17" s="49" t="s">
        <v>204</v>
      </c>
      <c r="B17" s="48"/>
      <c r="C17" s="48"/>
      <c r="D17" s="48"/>
      <c r="E17" s="48"/>
      <c r="F17" s="48"/>
      <c r="G17" s="48"/>
      <c r="H17" s="48"/>
      <c r="I17" s="48"/>
      <c r="J17" s="23">
        <f>'org. 5'!B9+'org. 9'!B10+'org. 10'!B9+'org. 11'!B9+'org. 140'!B8+'org. 333'!B11</f>
        <v>-33182</v>
      </c>
      <c r="K17" s="23">
        <f>'org. 5'!C9+'org. 9'!C10+'org. 10'!C9+'org. 11'!C9+'org. 140'!C8+'org. 333'!C11</f>
        <v>-26359</v>
      </c>
      <c r="L17" s="85">
        <f>'org. 5'!D9+'org. 9'!D10+'org. 10'!D9+'org. 11'!D9+'org. 140'!D8+'org. 333'!D11</f>
        <v>-31385</v>
      </c>
      <c r="M17" s="22">
        <f>(L17/K17)*100</f>
        <v>119.0674911794833</v>
      </c>
    </row>
    <row r="19" spans="1:13" ht="15.75" x14ac:dyDescent="0.25">
      <c r="A19" s="7" t="s">
        <v>38</v>
      </c>
      <c r="B19" s="60" t="s">
        <v>292</v>
      </c>
      <c r="C19" s="60"/>
      <c r="D19" s="7"/>
      <c r="F19" s="61"/>
      <c r="G19" s="61"/>
    </row>
    <row r="20" spans="1:13" ht="15.75" x14ac:dyDescent="0.25">
      <c r="A20" s="7"/>
      <c r="B20" s="60" t="s">
        <v>315</v>
      </c>
      <c r="C20" s="60"/>
      <c r="D20" s="7"/>
      <c r="F20" s="61"/>
      <c r="G20" s="61"/>
    </row>
    <row r="21" spans="1:13" ht="15.75" x14ac:dyDescent="0.25">
      <c r="B21" s="60" t="s">
        <v>302</v>
      </c>
    </row>
  </sheetData>
  <mergeCells count="6">
    <mergeCell ref="A2:M2"/>
    <mergeCell ref="A16:I16"/>
    <mergeCell ref="B4:E4"/>
    <mergeCell ref="F4:I4"/>
    <mergeCell ref="J4:M4"/>
    <mergeCell ref="A4:A5"/>
  </mergeCells>
  <pageMargins left="0.23622047244094491" right="0.23622047244094491" top="0.35433070866141736" bottom="0.35433070866141736" header="0.31496062992125984" footer="0.31496062992125984"/>
  <pageSetup paperSize="9" scale="6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3"/>
  <sheetViews>
    <sheetView workbookViewId="0">
      <selection activeCell="L9" sqref="L9"/>
    </sheetView>
  </sheetViews>
  <sheetFormatPr defaultRowHeight="15" x14ac:dyDescent="0.25"/>
  <cols>
    <col min="1" max="1" width="33.85546875" customWidth="1"/>
    <col min="2" max="5" width="12.5703125" customWidth="1"/>
    <col min="6" max="7" width="12.7109375" customWidth="1"/>
    <col min="8" max="13" width="12.5703125" customWidth="1"/>
  </cols>
  <sheetData>
    <row r="1" spans="1:13" ht="23.25" x14ac:dyDescent="0.25">
      <c r="A1" s="265" t="s">
        <v>301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</row>
    <row r="2" spans="1:13" ht="15.75" thickBot="1" x14ac:dyDescent="0.3">
      <c r="M2" s="25" t="s">
        <v>40</v>
      </c>
    </row>
    <row r="3" spans="1:13" ht="17.25" thickTop="1" thickBot="1" x14ac:dyDescent="0.3">
      <c r="A3" s="263" t="s">
        <v>0</v>
      </c>
      <c r="B3" s="262" t="s">
        <v>1</v>
      </c>
      <c r="C3" s="262"/>
      <c r="D3" s="262"/>
      <c r="E3" s="262"/>
      <c r="F3" s="262" t="s">
        <v>2</v>
      </c>
      <c r="G3" s="262"/>
      <c r="H3" s="262"/>
      <c r="I3" s="262"/>
      <c r="J3" s="262" t="s">
        <v>3</v>
      </c>
      <c r="K3" s="262"/>
      <c r="L3" s="262"/>
      <c r="M3" s="262"/>
    </row>
    <row r="4" spans="1:13" ht="33" thickTop="1" thickBot="1" x14ac:dyDescent="0.3">
      <c r="A4" s="263"/>
      <c r="B4" s="2" t="s">
        <v>293</v>
      </c>
      <c r="C4" s="2" t="s">
        <v>300</v>
      </c>
      <c r="D4" s="3" t="s">
        <v>305</v>
      </c>
      <c r="E4" s="2" t="s">
        <v>307</v>
      </c>
      <c r="F4" s="2" t="s">
        <v>293</v>
      </c>
      <c r="G4" s="2" t="s">
        <v>300</v>
      </c>
      <c r="H4" s="3" t="s">
        <v>306</v>
      </c>
      <c r="I4" s="2" t="s">
        <v>307</v>
      </c>
      <c r="J4" s="2" t="s">
        <v>293</v>
      </c>
      <c r="K4" s="2" t="s">
        <v>300</v>
      </c>
      <c r="L4" s="3" t="s">
        <v>305</v>
      </c>
      <c r="M4" s="2" t="s">
        <v>307</v>
      </c>
    </row>
    <row r="5" spans="1:13" ht="30" customHeight="1" thickTop="1" thickBot="1" x14ac:dyDescent="0.3">
      <c r="A5" s="1" t="s">
        <v>191</v>
      </c>
      <c r="B5" s="31">
        <f>'org. 5'!B5</f>
        <v>111414</v>
      </c>
      <c r="C5" s="31">
        <f>'org. 5'!C5</f>
        <v>119009</v>
      </c>
      <c r="D5" s="32">
        <f>'org. 5'!D5</f>
        <v>117752</v>
      </c>
      <c r="E5" s="33">
        <f>(D5/C5)*100</f>
        <v>98.943777361376021</v>
      </c>
      <c r="F5" s="31">
        <f>'org. 5'!B13</f>
        <v>67186</v>
      </c>
      <c r="G5" s="31">
        <f>'org. 5'!C13</f>
        <v>66979</v>
      </c>
      <c r="H5" s="32">
        <f>'org. 5'!D13</f>
        <v>55992</v>
      </c>
      <c r="I5" s="33">
        <f>(H5/G5)*100</f>
        <v>83.596351095119374</v>
      </c>
      <c r="J5" s="31">
        <f>'org. 5'!B34</f>
        <v>44228</v>
      </c>
      <c r="K5" s="198">
        <f>'org. 5'!C34</f>
        <v>52030</v>
      </c>
      <c r="L5" s="32">
        <f>'org. 5'!D34</f>
        <v>61760</v>
      </c>
      <c r="M5" s="33">
        <f>(L5/K5)*100</f>
        <v>118.70074956755718</v>
      </c>
    </row>
    <row r="6" spans="1:13" ht="39" customHeight="1" thickBot="1" x14ac:dyDescent="0.3">
      <c r="A6" s="54" t="s">
        <v>197</v>
      </c>
      <c r="B6" s="34">
        <f>'org. 9'!B5</f>
        <v>47677</v>
      </c>
      <c r="C6" s="34">
        <f>'org. 9'!C5</f>
        <v>56215</v>
      </c>
      <c r="D6" s="35">
        <f>'org. 9'!D5</f>
        <v>58213</v>
      </c>
      <c r="E6" s="33">
        <f>(D6/C6)*100</f>
        <v>103.55421150938362</v>
      </c>
      <c r="F6" s="34">
        <f>'org. 9'!B14</f>
        <v>114302</v>
      </c>
      <c r="G6" s="34">
        <f>'org. 9'!C14</f>
        <v>108343</v>
      </c>
      <c r="H6" s="35">
        <f>'org. 9'!D14</f>
        <v>104866</v>
      </c>
      <c r="I6" s="33">
        <f>(H6/G6)*100</f>
        <v>96.790747902494857</v>
      </c>
      <c r="J6" s="34">
        <f>'org. 9'!B34</f>
        <v>-66625</v>
      </c>
      <c r="K6" s="34">
        <f>'org. 9'!C34</f>
        <v>-52128</v>
      </c>
      <c r="L6" s="35">
        <f>'org. 9'!D34</f>
        <v>-46653</v>
      </c>
      <c r="M6" s="33">
        <f>(L6/(-K6)*100)</f>
        <v>-89.497007366482507</v>
      </c>
    </row>
    <row r="7" spans="1:13" ht="30" customHeight="1" thickBot="1" x14ac:dyDescent="0.3">
      <c r="A7" s="1" t="s">
        <v>198</v>
      </c>
      <c r="B7" s="34">
        <f>'org. 10'!B5</f>
        <v>57598</v>
      </c>
      <c r="C7" s="34">
        <f>'org. 10'!C5</f>
        <v>66321</v>
      </c>
      <c r="D7" s="35">
        <f>'org. 10'!D5</f>
        <v>66181</v>
      </c>
      <c r="E7" s="33">
        <f>(D7/C7)*100</f>
        <v>99.788905474887287</v>
      </c>
      <c r="F7" s="34">
        <f>'org. 10'!B13</f>
        <v>62144</v>
      </c>
      <c r="G7" s="34">
        <f>'org. 10'!C13</f>
        <v>83035</v>
      </c>
      <c r="H7" s="35">
        <f>'org. 10'!D13</f>
        <v>84988</v>
      </c>
      <c r="I7" s="33">
        <f>(H7/G7)*100</f>
        <v>102.35202023243211</v>
      </c>
      <c r="J7" s="34">
        <f>'org. 10'!B33</f>
        <v>-4546</v>
      </c>
      <c r="K7" s="34">
        <f>'org. 10'!C33</f>
        <v>-16714</v>
      </c>
      <c r="L7" s="35">
        <f>'org. 10'!D33</f>
        <v>-18807</v>
      </c>
      <c r="M7" s="33">
        <f>(L7/-K7)*100</f>
        <v>-112.52243628096205</v>
      </c>
    </row>
    <row r="8" spans="1:13" ht="30" customHeight="1" thickBot="1" x14ac:dyDescent="0.3">
      <c r="A8" s="1" t="s">
        <v>192</v>
      </c>
      <c r="B8" s="34">
        <f>'org. 11'!B4</f>
        <v>16790</v>
      </c>
      <c r="C8" s="34">
        <f>'org. 11'!C4</f>
        <v>18722</v>
      </c>
      <c r="D8" s="35">
        <f>'org. 11'!D4</f>
        <v>19437</v>
      </c>
      <c r="E8" s="33">
        <f>(D8/C8)*100</f>
        <v>103.81903642773207</v>
      </c>
      <c r="F8" s="34">
        <f>'org. 11'!B13</f>
        <v>8330</v>
      </c>
      <c r="G8" s="34">
        <f>'org. 11'!C13</f>
        <v>8341</v>
      </c>
      <c r="H8" s="35">
        <f>'org. 11'!D13</f>
        <v>7796</v>
      </c>
      <c r="I8" s="33">
        <f>(H8/G8)*100</f>
        <v>93.466011269631949</v>
      </c>
      <c r="J8" s="34">
        <f>'org. 11'!B28</f>
        <v>8460</v>
      </c>
      <c r="K8" s="34">
        <f>'org. 11'!C28</f>
        <v>10381</v>
      </c>
      <c r="L8" s="35">
        <f>'org. 11'!D28</f>
        <v>11641</v>
      </c>
      <c r="M8" s="33">
        <f>(L8/K8)*100</f>
        <v>112.13755900202294</v>
      </c>
    </row>
    <row r="9" spans="1:13" ht="30" customHeight="1" thickTop="1" thickBot="1" x14ac:dyDescent="0.3">
      <c r="A9" s="73" t="s">
        <v>4</v>
      </c>
      <c r="B9" s="67">
        <f>SUM(B5:B8)</f>
        <v>233479</v>
      </c>
      <c r="C9" s="67">
        <f>SUM(C5:C8)</f>
        <v>260267</v>
      </c>
      <c r="D9" s="68">
        <f>SUM(D5:D8)</f>
        <v>261583</v>
      </c>
      <c r="E9" s="69">
        <f>(D9/C9)*100</f>
        <v>100.50563459831633</v>
      </c>
      <c r="F9" s="67">
        <f>SUM(F5:F8)</f>
        <v>251962</v>
      </c>
      <c r="G9" s="67">
        <f>SUM(G5:G8)</f>
        <v>266698</v>
      </c>
      <c r="H9" s="68">
        <f>SUM(H5:H8)</f>
        <v>253642</v>
      </c>
      <c r="I9" s="69">
        <f>(H9/G9)*100</f>
        <v>95.104575212412541</v>
      </c>
      <c r="J9" s="67">
        <f>SUM(J5:J8)</f>
        <v>-18483</v>
      </c>
      <c r="K9" s="67">
        <f>SUM(K5:K8)</f>
        <v>-6431</v>
      </c>
      <c r="L9" s="68">
        <f>SUM(L5:L8)</f>
        <v>7941</v>
      </c>
      <c r="M9" s="69">
        <f>(L9/-K9)*100</f>
        <v>123.48001865961749</v>
      </c>
    </row>
    <row r="10" spans="1:13" ht="15.75" thickTop="1" x14ac:dyDescent="0.25"/>
    <row r="12" spans="1:13" ht="15.75" thickBot="1" x14ac:dyDescent="0.3"/>
    <row r="13" spans="1:13" ht="16.5" thickBot="1" x14ac:dyDescent="0.3">
      <c r="A13" s="264" t="s">
        <v>291</v>
      </c>
      <c r="B13" s="264"/>
      <c r="C13" s="264"/>
      <c r="D13" s="264"/>
      <c r="E13" s="264"/>
      <c r="F13" s="264"/>
      <c r="G13" s="264"/>
      <c r="H13" s="264"/>
      <c r="I13" s="264"/>
      <c r="J13" s="23">
        <v>40000</v>
      </c>
      <c r="K13" s="23">
        <v>40000</v>
      </c>
      <c r="L13" s="24">
        <v>40000</v>
      </c>
      <c r="M13" s="50">
        <f>(L13/J13)*100</f>
        <v>100</v>
      </c>
    </row>
  </sheetData>
  <mergeCells count="6">
    <mergeCell ref="A13:I13"/>
    <mergeCell ref="A1:M1"/>
    <mergeCell ref="A3:A4"/>
    <mergeCell ref="B3:E3"/>
    <mergeCell ref="F3:I3"/>
    <mergeCell ref="J3:M3"/>
  </mergeCells>
  <pageMargins left="0.25" right="0.25" top="0.75" bottom="0.75" header="0.3" footer="0.3"/>
  <pageSetup paperSize="9" scale="7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36"/>
  <sheetViews>
    <sheetView topLeftCell="A16" zoomScale="115" zoomScaleNormal="115" workbookViewId="0">
      <selection activeCell="I35" sqref="I35"/>
    </sheetView>
  </sheetViews>
  <sheetFormatPr defaultRowHeight="15" x14ac:dyDescent="0.25"/>
  <cols>
    <col min="1" max="1" width="48.85546875" customWidth="1"/>
    <col min="2" max="3" width="13.7109375" customWidth="1"/>
    <col min="4" max="4" width="12.7109375" customWidth="1"/>
    <col min="5" max="5" width="11.85546875" customWidth="1"/>
  </cols>
  <sheetData>
    <row r="1" spans="1:5" ht="17.25" x14ac:dyDescent="0.3">
      <c r="A1" s="8" t="s">
        <v>5</v>
      </c>
      <c r="B1" s="266" t="s">
        <v>6</v>
      </c>
      <c r="C1" s="266"/>
      <c r="D1" s="266"/>
      <c r="E1" s="266"/>
    </row>
    <row r="2" spans="1:5" ht="15.75" thickBot="1" x14ac:dyDescent="0.3">
      <c r="E2" s="25" t="s">
        <v>40</v>
      </c>
    </row>
    <row r="3" spans="1:5" ht="33" thickTop="1" thickBot="1" x14ac:dyDescent="0.3">
      <c r="A3" s="87"/>
      <c r="B3" s="88" t="s">
        <v>293</v>
      </c>
      <c r="C3" s="88" t="s">
        <v>317</v>
      </c>
      <c r="D3" s="88" t="s">
        <v>306</v>
      </c>
      <c r="E3" s="89" t="s">
        <v>307</v>
      </c>
    </row>
    <row r="4" spans="1:5" ht="17.25" thickTop="1" thickBot="1" x14ac:dyDescent="0.3">
      <c r="A4" s="244" t="s">
        <v>181</v>
      </c>
      <c r="B4" s="40">
        <v>1311</v>
      </c>
      <c r="C4" s="161">
        <v>1311</v>
      </c>
      <c r="D4" s="40">
        <v>1311</v>
      </c>
      <c r="E4" s="41">
        <f>+D4/C4*100</f>
        <v>100</v>
      </c>
    </row>
    <row r="5" spans="1:5" ht="19.5" thickBot="1" x14ac:dyDescent="0.35">
      <c r="A5" s="4" t="s">
        <v>1</v>
      </c>
      <c r="B5" s="51">
        <f>SUM(B6+B8)</f>
        <v>111414</v>
      </c>
      <c r="C5" s="112">
        <f>SUM(C6+C8)</f>
        <v>119009</v>
      </c>
      <c r="D5" s="112">
        <f>SUM(D6+D8)</f>
        <v>117752</v>
      </c>
      <c r="E5" s="12">
        <f>(D5/C5)*100</f>
        <v>98.943777361376021</v>
      </c>
    </row>
    <row r="6" spans="1:5" ht="15.75" x14ac:dyDescent="0.25">
      <c r="A6" s="134" t="s">
        <v>12</v>
      </c>
      <c r="B6" s="117">
        <f>SUM(B7:B7)</f>
        <v>124139</v>
      </c>
      <c r="C6" s="117">
        <f>SUM(C7:C7)</f>
        <v>133354</v>
      </c>
      <c r="D6" s="115">
        <f>SUM(D7:D7)</f>
        <v>134230</v>
      </c>
      <c r="E6" s="37">
        <f>(D6/C6)*100</f>
        <v>100.65689818078198</v>
      </c>
    </row>
    <row r="7" spans="1:5" x14ac:dyDescent="0.25">
      <c r="A7" s="135" t="s">
        <v>31</v>
      </c>
      <c r="B7" s="111">
        <v>124139</v>
      </c>
      <c r="C7" s="111">
        <v>133354</v>
      </c>
      <c r="D7" s="108">
        <v>134230</v>
      </c>
      <c r="E7" s="126">
        <f>(D7/C7)*100</f>
        <v>100.65689818078198</v>
      </c>
    </row>
    <row r="8" spans="1:5" ht="15.75" x14ac:dyDescent="0.25">
      <c r="A8" s="134" t="s">
        <v>14</v>
      </c>
      <c r="B8" s="110">
        <f>SUM(B9:B12)</f>
        <v>-12725</v>
      </c>
      <c r="C8" s="110">
        <f>SUM(C9:C12)</f>
        <v>-14345</v>
      </c>
      <c r="D8" s="113">
        <f>SUM(D9:D12)</f>
        <v>-16478</v>
      </c>
      <c r="E8" s="129">
        <f>(D8/-C8)*100</f>
        <v>-114.86929243638899</v>
      </c>
    </row>
    <row r="9" spans="1:5" x14ac:dyDescent="0.25">
      <c r="A9" s="135" t="s">
        <v>180</v>
      </c>
      <c r="B9" s="111">
        <v>-14035</v>
      </c>
      <c r="C9" s="38">
        <v>-16119</v>
      </c>
      <c r="D9" s="17">
        <v>-18275</v>
      </c>
      <c r="E9" s="13">
        <f>(D9/-C9)*100</f>
        <v>-113.37551957317451</v>
      </c>
    </row>
    <row r="10" spans="1:5" x14ac:dyDescent="0.25">
      <c r="A10" s="136" t="s">
        <v>33</v>
      </c>
      <c r="B10" s="38">
        <v>660</v>
      </c>
      <c r="C10" s="111">
        <v>1004</v>
      </c>
      <c r="D10" s="108">
        <v>1013</v>
      </c>
      <c r="E10" s="126">
        <f t="shared" ref="E10:E35" si="0">(D10/C10)*100</f>
        <v>100.89641434262948</v>
      </c>
    </row>
    <row r="11" spans="1:5" x14ac:dyDescent="0.25">
      <c r="A11" s="135" t="s">
        <v>30</v>
      </c>
      <c r="B11" s="111">
        <v>50</v>
      </c>
      <c r="C11" s="111">
        <v>50</v>
      </c>
      <c r="D11" s="108">
        <v>30</v>
      </c>
      <c r="E11" s="126">
        <f t="shared" si="0"/>
        <v>60</v>
      </c>
    </row>
    <row r="12" spans="1:5" ht="15.75" thickBot="1" x14ac:dyDescent="0.3">
      <c r="A12" s="136" t="s">
        <v>34</v>
      </c>
      <c r="B12" s="38">
        <v>600</v>
      </c>
      <c r="C12" s="162">
        <v>720</v>
      </c>
      <c r="D12" s="17">
        <v>754</v>
      </c>
      <c r="E12" s="13">
        <f t="shared" si="0"/>
        <v>104.72222222222223</v>
      </c>
    </row>
    <row r="13" spans="1:5" ht="19.5" thickBot="1" x14ac:dyDescent="0.35">
      <c r="A13" s="4" t="s">
        <v>2</v>
      </c>
      <c r="B13" s="51">
        <f>SUM(B17+B22+B26+B30+B14)</f>
        <v>67186</v>
      </c>
      <c r="C13" s="51">
        <f>C14+C17+C22+C26+C30</f>
        <v>66979</v>
      </c>
      <c r="D13" s="114">
        <f>SUM(D14+D17+D22+D26+D30)</f>
        <v>55992</v>
      </c>
      <c r="E13" s="12">
        <f t="shared" si="0"/>
        <v>83.596351095119374</v>
      </c>
    </row>
    <row r="14" spans="1:5" ht="15.75" x14ac:dyDescent="0.25">
      <c r="A14" s="134" t="s">
        <v>7</v>
      </c>
      <c r="B14" s="36">
        <f>SUM(B15:B16)</f>
        <v>375</v>
      </c>
      <c r="C14" s="36">
        <f>SUM(C15:C16)</f>
        <v>550</v>
      </c>
      <c r="D14" s="115">
        <f>SUM(D15:D16)</f>
        <v>533</v>
      </c>
      <c r="E14" s="37">
        <f t="shared" si="0"/>
        <v>96.909090909090907</v>
      </c>
    </row>
    <row r="15" spans="1:5" x14ac:dyDescent="0.25">
      <c r="A15" s="135" t="s">
        <v>16</v>
      </c>
      <c r="B15" s="111">
        <v>215</v>
      </c>
      <c r="C15" s="111">
        <v>350</v>
      </c>
      <c r="D15" s="108">
        <v>344</v>
      </c>
      <c r="E15" s="126">
        <f t="shared" si="0"/>
        <v>98.285714285714292</v>
      </c>
    </row>
    <row r="16" spans="1:5" x14ac:dyDescent="0.25">
      <c r="A16" s="136" t="s">
        <v>17</v>
      </c>
      <c r="B16" s="38">
        <v>160</v>
      </c>
      <c r="C16" s="38">
        <v>200</v>
      </c>
      <c r="D16" s="17">
        <v>189</v>
      </c>
      <c r="E16" s="13">
        <f t="shared" si="0"/>
        <v>94.5</v>
      </c>
    </row>
    <row r="17" spans="1:5" ht="15.75" x14ac:dyDescent="0.25">
      <c r="A17" s="137" t="s">
        <v>8</v>
      </c>
      <c r="B17" s="110">
        <f>SUM(B18:B21)</f>
        <v>27245</v>
      </c>
      <c r="C17" s="110">
        <f>SUM(C18:C21)</f>
        <v>25540</v>
      </c>
      <c r="D17" s="113">
        <f>SUM(D18:D21)</f>
        <v>20136</v>
      </c>
      <c r="E17" s="129">
        <f t="shared" si="0"/>
        <v>78.841033672670321</v>
      </c>
    </row>
    <row r="18" spans="1:5" x14ac:dyDescent="0.25">
      <c r="A18" s="136" t="s">
        <v>18</v>
      </c>
      <c r="B18" s="38">
        <v>4000</v>
      </c>
      <c r="C18" s="38">
        <v>6500</v>
      </c>
      <c r="D18" s="17">
        <v>4396</v>
      </c>
      <c r="E18" s="13">
        <f t="shared" si="0"/>
        <v>67.630769230769232</v>
      </c>
    </row>
    <row r="19" spans="1:5" x14ac:dyDescent="0.25">
      <c r="A19" s="135" t="s">
        <v>19</v>
      </c>
      <c r="B19" s="111">
        <v>16145</v>
      </c>
      <c r="C19" s="111">
        <v>10290</v>
      </c>
      <c r="D19" s="108">
        <v>6601</v>
      </c>
      <c r="E19" s="126">
        <f t="shared" si="0"/>
        <v>64.149659863945573</v>
      </c>
    </row>
    <row r="20" spans="1:5" x14ac:dyDescent="0.25">
      <c r="A20" s="136" t="s">
        <v>203</v>
      </c>
      <c r="B20" s="38">
        <v>600</v>
      </c>
      <c r="C20" s="38">
        <v>250</v>
      </c>
      <c r="D20" s="17">
        <v>313</v>
      </c>
      <c r="E20" s="13">
        <f t="shared" si="0"/>
        <v>125.2</v>
      </c>
    </row>
    <row r="21" spans="1:5" x14ac:dyDescent="0.25">
      <c r="A21" s="135" t="s">
        <v>20</v>
      </c>
      <c r="B21" s="125">
        <v>6500</v>
      </c>
      <c r="C21" s="111">
        <v>8500</v>
      </c>
      <c r="D21" s="108">
        <v>8826</v>
      </c>
      <c r="E21" s="126">
        <f t="shared" si="0"/>
        <v>103.83529411764705</v>
      </c>
    </row>
    <row r="22" spans="1:5" ht="15.75" x14ac:dyDescent="0.25">
      <c r="A22" s="134" t="s">
        <v>9</v>
      </c>
      <c r="B22" s="36">
        <f>SUM(B23:B25)</f>
        <v>3200</v>
      </c>
      <c r="C22" s="36">
        <f>SUM(C23:C25)</f>
        <v>3100</v>
      </c>
      <c r="D22" s="115">
        <f>SUM(D23:D25)</f>
        <v>1914</v>
      </c>
      <c r="E22" s="37">
        <f t="shared" si="0"/>
        <v>61.741935483870968</v>
      </c>
    </row>
    <row r="23" spans="1:5" x14ac:dyDescent="0.25">
      <c r="A23" s="135" t="s">
        <v>21</v>
      </c>
      <c r="B23" s="111">
        <v>1500</v>
      </c>
      <c r="C23" s="111">
        <v>1500</v>
      </c>
      <c r="D23" s="108">
        <v>1000</v>
      </c>
      <c r="E23" s="126">
        <f t="shared" si="0"/>
        <v>66.666666666666657</v>
      </c>
    </row>
    <row r="24" spans="1:5" x14ac:dyDescent="0.25">
      <c r="A24" s="136" t="s">
        <v>22</v>
      </c>
      <c r="B24" s="38">
        <v>200</v>
      </c>
      <c r="C24" s="38">
        <v>100</v>
      </c>
      <c r="D24" s="17">
        <v>0</v>
      </c>
      <c r="E24" s="13">
        <v>0</v>
      </c>
    </row>
    <row r="25" spans="1:5" x14ac:dyDescent="0.25">
      <c r="A25" s="135" t="s">
        <v>23</v>
      </c>
      <c r="B25" s="111">
        <v>1500</v>
      </c>
      <c r="C25" s="111">
        <v>1500</v>
      </c>
      <c r="D25" s="108">
        <v>914</v>
      </c>
      <c r="E25" s="126">
        <f t="shared" si="0"/>
        <v>60.93333333333333</v>
      </c>
    </row>
    <row r="26" spans="1:5" ht="15.75" x14ac:dyDescent="0.25">
      <c r="A26" s="134" t="s">
        <v>10</v>
      </c>
      <c r="B26" s="36">
        <f>SUM(B27:B29)</f>
        <v>27446</v>
      </c>
      <c r="C26" s="36">
        <f>SUM(C27:C29)</f>
        <v>28992</v>
      </c>
      <c r="D26" s="115">
        <f>SUM(D27:D29)</f>
        <v>26225</v>
      </c>
      <c r="E26" s="37">
        <f t="shared" si="0"/>
        <v>90.455987858719638</v>
      </c>
    </row>
    <row r="27" spans="1:5" x14ac:dyDescent="0.25">
      <c r="A27" s="135" t="s">
        <v>24</v>
      </c>
      <c r="B27" s="111">
        <v>12186</v>
      </c>
      <c r="C27" s="111">
        <v>13732</v>
      </c>
      <c r="D27" s="108">
        <v>14045</v>
      </c>
      <c r="E27" s="126">
        <f t="shared" si="0"/>
        <v>102.27934750946694</v>
      </c>
    </row>
    <row r="28" spans="1:5" x14ac:dyDescent="0.25">
      <c r="A28" s="136" t="s">
        <v>25</v>
      </c>
      <c r="B28" s="38">
        <v>6690</v>
      </c>
      <c r="C28" s="38">
        <v>6690</v>
      </c>
      <c r="D28" s="17">
        <v>7049</v>
      </c>
      <c r="E28" s="13">
        <f t="shared" si="0"/>
        <v>105.36621823617341</v>
      </c>
    </row>
    <row r="29" spans="1:5" x14ac:dyDescent="0.25">
      <c r="A29" s="135" t="s">
        <v>26</v>
      </c>
      <c r="B29" s="111">
        <v>8570</v>
      </c>
      <c r="C29" s="111">
        <v>8570</v>
      </c>
      <c r="D29" s="108">
        <v>5131</v>
      </c>
      <c r="E29" s="126">
        <f t="shared" si="0"/>
        <v>59.871645274212369</v>
      </c>
    </row>
    <row r="30" spans="1:5" ht="15.75" x14ac:dyDescent="0.25">
      <c r="A30" s="134" t="s">
        <v>11</v>
      </c>
      <c r="B30" s="36">
        <f>SUM(B31:B33)</f>
        <v>8920</v>
      </c>
      <c r="C30" s="122">
        <f>SUM(C31:C33)</f>
        <v>8797</v>
      </c>
      <c r="D30" s="115">
        <f>SUM(D31:D33)</f>
        <v>7184</v>
      </c>
      <c r="E30" s="37">
        <f t="shared" si="0"/>
        <v>81.664203705808802</v>
      </c>
    </row>
    <row r="31" spans="1:5" x14ac:dyDescent="0.25">
      <c r="A31" s="135" t="s">
        <v>27</v>
      </c>
      <c r="B31" s="111">
        <v>8570</v>
      </c>
      <c r="C31" s="111">
        <v>8508</v>
      </c>
      <c r="D31" s="108">
        <v>6990</v>
      </c>
      <c r="E31" s="126">
        <f t="shared" si="0"/>
        <v>82.157968970380821</v>
      </c>
    </row>
    <row r="32" spans="1:5" x14ac:dyDescent="0.25">
      <c r="A32" s="136" t="s">
        <v>28</v>
      </c>
      <c r="B32" s="38">
        <v>300</v>
      </c>
      <c r="C32" s="38">
        <v>239</v>
      </c>
      <c r="D32" s="17">
        <v>941</v>
      </c>
      <c r="E32" s="13">
        <f t="shared" si="0"/>
        <v>393.7238493723849</v>
      </c>
    </row>
    <row r="33" spans="1:5" x14ac:dyDescent="0.25">
      <c r="A33" s="135" t="s">
        <v>29</v>
      </c>
      <c r="B33" s="111">
        <v>50</v>
      </c>
      <c r="C33" s="111">
        <v>50</v>
      </c>
      <c r="D33" s="108">
        <v>-747</v>
      </c>
      <c r="E33" s="126">
        <f t="shared" si="0"/>
        <v>-1494</v>
      </c>
    </row>
    <row r="34" spans="1:5" ht="38.25" thickBot="1" x14ac:dyDescent="0.3">
      <c r="A34" s="116" t="s">
        <v>183</v>
      </c>
      <c r="B34" s="92">
        <f>SUM(B5-B13)</f>
        <v>44228</v>
      </c>
      <c r="C34" s="118">
        <f>C5-C13</f>
        <v>52030</v>
      </c>
      <c r="D34" s="118">
        <f>SUM(D5-D13)</f>
        <v>61760</v>
      </c>
      <c r="E34" s="109">
        <f t="shared" si="0"/>
        <v>118.70074956755718</v>
      </c>
    </row>
    <row r="35" spans="1:5" ht="16.5" thickBot="1" x14ac:dyDescent="0.3">
      <c r="A35" s="6" t="s">
        <v>15</v>
      </c>
      <c r="B35" s="39">
        <v>20000</v>
      </c>
      <c r="C35" s="39">
        <v>20000</v>
      </c>
      <c r="D35" s="185">
        <v>20000</v>
      </c>
      <c r="E35" s="43">
        <f t="shared" si="0"/>
        <v>100</v>
      </c>
    </row>
    <row r="36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1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6"/>
  <sheetViews>
    <sheetView topLeftCell="A5" zoomScale="115" zoomScaleNormal="115" workbookViewId="0">
      <selection activeCell="E13" sqref="E13"/>
    </sheetView>
  </sheetViews>
  <sheetFormatPr defaultRowHeight="15" x14ac:dyDescent="0.25"/>
  <cols>
    <col min="1" max="1" width="48.85546875" customWidth="1"/>
    <col min="2" max="4" width="11.85546875" customWidth="1"/>
    <col min="5" max="5" width="13.28515625" customWidth="1"/>
  </cols>
  <sheetData>
    <row r="1" spans="1:6" ht="17.25" x14ac:dyDescent="0.3">
      <c r="A1" s="266" t="s">
        <v>202</v>
      </c>
      <c r="B1" s="266"/>
      <c r="C1" s="266"/>
      <c r="D1" s="266"/>
      <c r="E1" s="266"/>
      <c r="F1" s="266"/>
    </row>
    <row r="2" spans="1:6" ht="15.75" thickBot="1" x14ac:dyDescent="0.3">
      <c r="E2" s="25" t="s">
        <v>40</v>
      </c>
    </row>
    <row r="3" spans="1:6" ht="33" thickTop="1" thickBot="1" x14ac:dyDescent="0.3">
      <c r="A3" s="87"/>
      <c r="B3" s="88" t="s">
        <v>293</v>
      </c>
      <c r="C3" s="88" t="s">
        <v>318</v>
      </c>
      <c r="D3" s="88" t="s">
        <v>305</v>
      </c>
      <c r="E3" s="89" t="s">
        <v>307</v>
      </c>
    </row>
    <row r="4" spans="1:6" ht="16.5" thickTop="1" thickBot="1" x14ac:dyDescent="0.3">
      <c r="A4" s="245" t="s">
        <v>182</v>
      </c>
      <c r="B4" s="42">
        <v>48</v>
      </c>
      <c r="C4" s="42">
        <v>48</v>
      </c>
      <c r="D4" s="42">
        <v>48</v>
      </c>
      <c r="E4" s="41">
        <f t="shared" ref="E4:E9" si="0">(D4/C4)*100</f>
        <v>100</v>
      </c>
    </row>
    <row r="5" spans="1:6" ht="19.5" thickBot="1" x14ac:dyDescent="0.35">
      <c r="A5" s="4" t="s">
        <v>1</v>
      </c>
      <c r="B5" s="51">
        <f>SUM(B6+B9)</f>
        <v>47677</v>
      </c>
      <c r="C5" s="51">
        <f>SUM(C6+C9)</f>
        <v>56215</v>
      </c>
      <c r="D5" s="177">
        <f>SUM(D6+D9)</f>
        <v>58213</v>
      </c>
      <c r="E5" s="12">
        <f t="shared" si="0"/>
        <v>103.55421150938362</v>
      </c>
    </row>
    <row r="6" spans="1:6" ht="15.75" x14ac:dyDescent="0.25">
      <c r="A6" s="134" t="s">
        <v>12</v>
      </c>
      <c r="B6" s="36">
        <f>SUM(B7:B8)</f>
        <v>54263</v>
      </c>
      <c r="C6" s="117">
        <f>SUM(C7:C8)</f>
        <v>55760</v>
      </c>
      <c r="D6" s="163">
        <f>SUM(D7:D8)</f>
        <v>58142</v>
      </c>
      <c r="E6" s="37">
        <f t="shared" si="0"/>
        <v>104.27187948350071</v>
      </c>
    </row>
    <row r="7" spans="1:6" x14ac:dyDescent="0.25">
      <c r="A7" s="135" t="s">
        <v>31</v>
      </c>
      <c r="B7" s="111">
        <v>53058</v>
      </c>
      <c r="C7" s="111">
        <v>54555</v>
      </c>
      <c r="D7" s="108">
        <v>56899</v>
      </c>
      <c r="E7" s="126">
        <f t="shared" si="0"/>
        <v>104.29658143158281</v>
      </c>
    </row>
    <row r="8" spans="1:6" x14ac:dyDescent="0.25">
      <c r="A8" s="136" t="s">
        <v>36</v>
      </c>
      <c r="B8" s="38">
        <v>1205</v>
      </c>
      <c r="C8" s="38">
        <v>1205</v>
      </c>
      <c r="D8" s="17">
        <v>1243</v>
      </c>
      <c r="E8" s="13">
        <f t="shared" si="0"/>
        <v>103.15352697095437</v>
      </c>
    </row>
    <row r="9" spans="1:6" ht="15.75" x14ac:dyDescent="0.25">
      <c r="A9" s="137" t="s">
        <v>14</v>
      </c>
      <c r="B9" s="110">
        <f>SUM(B10:B12)</f>
        <v>-6586</v>
      </c>
      <c r="C9" s="110">
        <f>SUM(C10:C13)</f>
        <v>455</v>
      </c>
      <c r="D9" s="164">
        <f>SUM(D10:D13)</f>
        <v>71</v>
      </c>
      <c r="E9" s="129">
        <f t="shared" si="0"/>
        <v>15.604395604395604</v>
      </c>
    </row>
    <row r="10" spans="1:6" x14ac:dyDescent="0.25">
      <c r="A10" s="136" t="s">
        <v>180</v>
      </c>
      <c r="B10" s="38">
        <v>-7010</v>
      </c>
      <c r="C10" s="38">
        <v>-6</v>
      </c>
      <c r="D10" s="17">
        <v>-1762</v>
      </c>
      <c r="E10" s="13">
        <f>(D10/-C10)*100</f>
        <v>-29366.666666666668</v>
      </c>
    </row>
    <row r="11" spans="1:6" x14ac:dyDescent="0.25">
      <c r="A11" s="135" t="s">
        <v>33</v>
      </c>
      <c r="B11" s="111">
        <v>324</v>
      </c>
      <c r="C11" s="111">
        <v>350</v>
      </c>
      <c r="D11" s="108">
        <v>339</v>
      </c>
      <c r="E11" s="126">
        <f>(D11/C11)*100</f>
        <v>96.857142857142847</v>
      </c>
    </row>
    <row r="12" spans="1:6" x14ac:dyDescent="0.25">
      <c r="A12" s="136" t="s">
        <v>30</v>
      </c>
      <c r="B12" s="38">
        <v>100</v>
      </c>
      <c r="C12" s="38">
        <v>100</v>
      </c>
      <c r="D12" s="108">
        <v>89</v>
      </c>
      <c r="E12" s="13">
        <f>SUM(D12/C12*100)</f>
        <v>89</v>
      </c>
    </row>
    <row r="13" spans="1:6" ht="15.75" thickBot="1" x14ac:dyDescent="0.3">
      <c r="A13" s="220" t="s">
        <v>296</v>
      </c>
      <c r="B13" s="111">
        <v>0</v>
      </c>
      <c r="C13" s="111">
        <v>11</v>
      </c>
      <c r="D13" s="111">
        <v>1405</v>
      </c>
      <c r="E13" s="256">
        <f>D13/C13*100</f>
        <v>12772.727272727274</v>
      </c>
      <c r="F13" s="17"/>
    </row>
    <row r="14" spans="1:6" ht="19.5" thickBot="1" x14ac:dyDescent="0.35">
      <c r="A14" s="4" t="s">
        <v>2</v>
      </c>
      <c r="B14" s="51">
        <f>SUM(B18+B22+B26+B30+B15)</f>
        <v>114302</v>
      </c>
      <c r="C14" s="51">
        <f>SUM(C15+C18+C22+C26+C30)</f>
        <v>108343</v>
      </c>
      <c r="D14" s="177">
        <f>SUM(D15+D18+D22+D26+D30)</f>
        <v>104866</v>
      </c>
      <c r="E14" s="12">
        <f>(D14/C14)*100</f>
        <v>96.790747902494857</v>
      </c>
    </row>
    <row r="15" spans="1:6" ht="15.75" x14ac:dyDescent="0.25">
      <c r="A15" s="134" t="s">
        <v>7</v>
      </c>
      <c r="B15" s="36">
        <v>90</v>
      </c>
      <c r="C15" s="36">
        <f>SUM(C16:C17)</f>
        <v>160</v>
      </c>
      <c r="D15" s="163">
        <f>SUM(D16:D17)</f>
        <v>91</v>
      </c>
      <c r="E15" s="37">
        <f>(D15/C15)*100</f>
        <v>56.875</v>
      </c>
    </row>
    <row r="16" spans="1:6" x14ac:dyDescent="0.25">
      <c r="A16" s="135" t="s">
        <v>17</v>
      </c>
      <c r="B16" s="111">
        <v>70</v>
      </c>
      <c r="C16" s="111">
        <v>140</v>
      </c>
      <c r="D16" s="108">
        <v>88</v>
      </c>
      <c r="E16" s="126">
        <f>(D16/C16)*100</f>
        <v>62.857142857142854</v>
      </c>
    </row>
    <row r="17" spans="1:8" x14ac:dyDescent="0.25">
      <c r="A17" s="136" t="s">
        <v>16</v>
      </c>
      <c r="B17" s="38">
        <v>20</v>
      </c>
      <c r="C17" s="38">
        <v>20</v>
      </c>
      <c r="D17" s="17">
        <v>3</v>
      </c>
      <c r="E17" s="84">
        <f>+D17/C17*100</f>
        <v>15</v>
      </c>
    </row>
    <row r="18" spans="1:8" ht="15.75" x14ac:dyDescent="0.25">
      <c r="A18" s="137" t="s">
        <v>8</v>
      </c>
      <c r="B18" s="110">
        <f>SUM(B19:B21)</f>
        <v>33000</v>
      </c>
      <c r="C18" s="110">
        <f>SUM(C19:C21)</f>
        <v>25408</v>
      </c>
      <c r="D18" s="164">
        <f>SUM(D19:D21)</f>
        <v>21128</v>
      </c>
      <c r="E18" s="129">
        <f t="shared" ref="E18:E32" si="1">(D18/C18)*100</f>
        <v>83.154911838790937</v>
      </c>
    </row>
    <row r="19" spans="1:8" x14ac:dyDescent="0.25">
      <c r="A19" s="136" t="s">
        <v>18</v>
      </c>
      <c r="B19" s="38">
        <v>11000</v>
      </c>
      <c r="C19" s="38">
        <v>11425</v>
      </c>
      <c r="D19" s="17">
        <v>9916</v>
      </c>
      <c r="E19" s="13">
        <f t="shared" si="1"/>
        <v>86.792122538293214</v>
      </c>
    </row>
    <row r="20" spans="1:8" x14ac:dyDescent="0.25">
      <c r="A20" s="135" t="s">
        <v>35</v>
      </c>
      <c r="B20" s="111">
        <v>3000</v>
      </c>
      <c r="C20" s="111">
        <v>3000</v>
      </c>
      <c r="D20" s="108">
        <v>2413</v>
      </c>
      <c r="E20" s="126">
        <f t="shared" si="1"/>
        <v>80.433333333333337</v>
      </c>
    </row>
    <row r="21" spans="1:8" x14ac:dyDescent="0.25">
      <c r="A21" s="136" t="s">
        <v>20</v>
      </c>
      <c r="B21" s="38">
        <v>19000</v>
      </c>
      <c r="C21" s="38">
        <v>10983</v>
      </c>
      <c r="D21" s="17">
        <v>8799</v>
      </c>
      <c r="E21" s="13">
        <f t="shared" si="1"/>
        <v>80.114722753346086</v>
      </c>
    </row>
    <row r="22" spans="1:8" ht="15.75" x14ac:dyDescent="0.25">
      <c r="A22" s="137" t="s">
        <v>9</v>
      </c>
      <c r="B22" s="110">
        <f>SUM(B23:B25)</f>
        <v>16500</v>
      </c>
      <c r="C22" s="110">
        <f>SUM(C23:C25)</f>
        <v>16850</v>
      </c>
      <c r="D22" s="164">
        <f>SUM(D23:D25)</f>
        <v>16440</v>
      </c>
      <c r="E22" s="129">
        <f t="shared" si="1"/>
        <v>97.566765578635014</v>
      </c>
    </row>
    <row r="23" spans="1:8" x14ac:dyDescent="0.25">
      <c r="A23" s="136" t="s">
        <v>21</v>
      </c>
      <c r="B23" s="38">
        <v>8500</v>
      </c>
      <c r="C23" s="38">
        <v>8850</v>
      </c>
      <c r="D23" s="17">
        <v>8731</v>
      </c>
      <c r="E23" s="13">
        <f t="shared" si="1"/>
        <v>98.655367231638408</v>
      </c>
      <c r="H23" s="17"/>
    </row>
    <row r="24" spans="1:8" x14ac:dyDescent="0.25">
      <c r="A24" s="135" t="s">
        <v>22</v>
      </c>
      <c r="B24" s="111">
        <v>2000</v>
      </c>
      <c r="C24" s="111">
        <v>2500</v>
      </c>
      <c r="D24" s="108">
        <v>2188</v>
      </c>
      <c r="E24" s="126">
        <f t="shared" si="1"/>
        <v>87.52</v>
      </c>
    </row>
    <row r="25" spans="1:8" x14ac:dyDescent="0.25">
      <c r="A25" s="136" t="s">
        <v>23</v>
      </c>
      <c r="B25" s="38">
        <v>6000</v>
      </c>
      <c r="C25" s="38">
        <v>5500</v>
      </c>
      <c r="D25" s="17">
        <v>5521</v>
      </c>
      <c r="E25" s="13">
        <f t="shared" si="1"/>
        <v>100.38181818181818</v>
      </c>
    </row>
    <row r="26" spans="1:8" ht="15.75" x14ac:dyDescent="0.25">
      <c r="A26" s="137" t="s">
        <v>10</v>
      </c>
      <c r="B26" s="110">
        <f>SUM(B27:B29)</f>
        <v>13140</v>
      </c>
      <c r="C26" s="110">
        <f>SUM(C27:C29)</f>
        <v>13726</v>
      </c>
      <c r="D26" s="164">
        <f>SUM(D27:D29)</f>
        <v>13487</v>
      </c>
      <c r="E26" s="129">
        <f t="shared" si="1"/>
        <v>98.258778959638633</v>
      </c>
    </row>
    <row r="27" spans="1:8" x14ac:dyDescent="0.25">
      <c r="A27" s="136" t="s">
        <v>24</v>
      </c>
      <c r="B27" s="38">
        <v>9980</v>
      </c>
      <c r="C27" s="38">
        <v>10266</v>
      </c>
      <c r="D27" s="17">
        <v>10241</v>
      </c>
      <c r="E27" s="13">
        <f t="shared" si="1"/>
        <v>99.756477693356715</v>
      </c>
    </row>
    <row r="28" spans="1:8" x14ac:dyDescent="0.25">
      <c r="A28" s="135" t="s">
        <v>25</v>
      </c>
      <c r="B28" s="111">
        <v>2960</v>
      </c>
      <c r="C28" s="111">
        <v>2960</v>
      </c>
      <c r="D28" s="108">
        <v>2790</v>
      </c>
      <c r="E28" s="126">
        <f t="shared" si="1"/>
        <v>94.256756756756758</v>
      </c>
    </row>
    <row r="29" spans="1:8" x14ac:dyDescent="0.25">
      <c r="A29" s="136" t="s">
        <v>26</v>
      </c>
      <c r="B29" s="38">
        <v>200</v>
      </c>
      <c r="C29" s="165">
        <v>500</v>
      </c>
      <c r="D29" s="17">
        <v>456</v>
      </c>
      <c r="E29" s="13">
        <f t="shared" si="1"/>
        <v>91.2</v>
      </c>
    </row>
    <row r="30" spans="1:8" ht="15.75" x14ac:dyDescent="0.25">
      <c r="A30" s="137" t="s">
        <v>11</v>
      </c>
      <c r="B30" s="110">
        <f>SUM(B31:B32)</f>
        <v>51572</v>
      </c>
      <c r="C30" s="110">
        <f>SUM(C31:C32)</f>
        <v>52199</v>
      </c>
      <c r="D30" s="164">
        <f>SUM(D31:D33)</f>
        <v>53720</v>
      </c>
      <c r="E30" s="129">
        <f t="shared" si="1"/>
        <v>102.91384892430891</v>
      </c>
    </row>
    <row r="31" spans="1:8" x14ac:dyDescent="0.25">
      <c r="A31" s="136" t="s">
        <v>27</v>
      </c>
      <c r="B31" s="38">
        <v>51522</v>
      </c>
      <c r="C31" s="166">
        <v>52149</v>
      </c>
      <c r="D31" s="17">
        <v>53280</v>
      </c>
      <c r="E31" s="13">
        <f t="shared" si="1"/>
        <v>102.16878559512168</v>
      </c>
    </row>
    <row r="32" spans="1:8" x14ac:dyDescent="0.25">
      <c r="A32" s="135" t="s">
        <v>29</v>
      </c>
      <c r="B32" s="111">
        <v>50</v>
      </c>
      <c r="C32" s="111">
        <v>50</v>
      </c>
      <c r="D32" s="108">
        <v>190</v>
      </c>
      <c r="E32" s="126">
        <f t="shared" si="1"/>
        <v>380</v>
      </c>
    </row>
    <row r="33" spans="1:7" ht="15.75" thickBot="1" x14ac:dyDescent="0.3">
      <c r="A33" s="136" t="s">
        <v>209</v>
      </c>
      <c r="B33" s="38">
        <v>0</v>
      </c>
      <c r="C33" s="38">
        <v>0</v>
      </c>
      <c r="D33" s="17">
        <v>250</v>
      </c>
      <c r="E33" s="13">
        <v>0</v>
      </c>
    </row>
    <row r="34" spans="1:7" ht="38.25" thickBot="1" x14ac:dyDescent="0.3">
      <c r="A34" s="5" t="s">
        <v>183</v>
      </c>
      <c r="B34" s="15">
        <f>SUM(B5-B14)</f>
        <v>-66625</v>
      </c>
      <c r="C34" s="15">
        <f>SUM(C5-C14)</f>
        <v>-52128</v>
      </c>
      <c r="D34" s="51">
        <f>SUM(D5-D14)</f>
        <v>-46653</v>
      </c>
      <c r="E34" s="14">
        <f>(-D34/-C34)*-100</f>
        <v>-89.497007366482507</v>
      </c>
      <c r="G34" s="17"/>
    </row>
    <row r="35" spans="1:7" ht="16.5" thickBot="1" x14ac:dyDescent="0.3">
      <c r="A35" s="6" t="s">
        <v>15</v>
      </c>
      <c r="B35" s="82">
        <v>0</v>
      </c>
      <c r="C35" s="82">
        <v>0</v>
      </c>
      <c r="D35" s="39">
        <v>0</v>
      </c>
      <c r="E35" s="43">
        <v>0</v>
      </c>
    </row>
    <row r="36" spans="1:7" ht="15.75" thickTop="1" x14ac:dyDescent="0.25"/>
  </sheetData>
  <mergeCells count="1">
    <mergeCell ref="A1:F1"/>
  </mergeCells>
  <pageMargins left="0.82677165354330717" right="0.23622047244094491" top="0.74803149606299213" bottom="0.74803149606299213" header="0.31496062992125984" footer="0.31496062992125984"/>
  <pageSetup paperSize="9" scale="85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1"/>
  <sheetViews>
    <sheetView topLeftCell="C22" zoomScaleNormal="100" workbookViewId="0">
      <selection activeCell="C46" sqref="C46"/>
    </sheetView>
  </sheetViews>
  <sheetFormatPr defaultRowHeight="15" x14ac:dyDescent="0.25"/>
  <cols>
    <col min="2" max="2" width="39.7109375" bestFit="1" customWidth="1"/>
    <col min="3" max="3" width="130.140625" bestFit="1" customWidth="1"/>
    <col min="5" max="5" width="10.5703125" bestFit="1" customWidth="1"/>
    <col min="6" max="6" width="10.28515625" customWidth="1"/>
    <col min="7" max="7" width="11.85546875" customWidth="1"/>
    <col min="8" max="8" width="9" bestFit="1" customWidth="1"/>
  </cols>
  <sheetData>
    <row r="1" spans="1:10" ht="31.5" thickTop="1" thickBot="1" x14ac:dyDescent="0.3">
      <c r="B1" s="267" t="s">
        <v>210</v>
      </c>
      <c r="C1" s="268"/>
      <c r="D1" s="234" t="s">
        <v>319</v>
      </c>
      <c r="E1" s="234" t="s">
        <v>320</v>
      </c>
      <c r="F1" s="255" t="s">
        <v>309</v>
      </c>
      <c r="G1" s="233" t="s">
        <v>321</v>
      </c>
    </row>
    <row r="2" spans="1:10" ht="15.75" x14ac:dyDescent="0.25">
      <c r="A2" t="s">
        <v>211</v>
      </c>
      <c r="B2" s="231" t="s">
        <v>212</v>
      </c>
      <c r="C2" s="232" t="s">
        <v>213</v>
      </c>
      <c r="D2" s="167">
        <v>500</v>
      </c>
      <c r="E2" s="186">
        <v>152</v>
      </c>
      <c r="F2" s="209">
        <v>152</v>
      </c>
      <c r="G2" s="213">
        <f>F2/E2*100</f>
        <v>100</v>
      </c>
    </row>
    <row r="3" spans="1:10" ht="15.75" x14ac:dyDescent="0.25">
      <c r="B3" s="227"/>
      <c r="C3" s="143" t="s">
        <v>214</v>
      </c>
      <c r="D3" s="149">
        <v>900</v>
      </c>
      <c r="E3" s="167">
        <v>0</v>
      </c>
      <c r="F3" s="210">
        <v>0</v>
      </c>
      <c r="G3" s="169" t="s">
        <v>297</v>
      </c>
    </row>
    <row r="4" spans="1:10" ht="15.75" x14ac:dyDescent="0.25">
      <c r="A4" t="s">
        <v>215</v>
      </c>
      <c r="B4" s="228" t="s">
        <v>216</v>
      </c>
      <c r="C4" s="142" t="s">
        <v>217</v>
      </c>
      <c r="D4" s="146">
        <v>700</v>
      </c>
      <c r="E4" s="168">
        <v>265</v>
      </c>
      <c r="F4" s="211">
        <v>265</v>
      </c>
      <c r="G4" s="169">
        <f>F4/E4*100</f>
        <v>100</v>
      </c>
    </row>
    <row r="5" spans="1:10" ht="15.75" x14ac:dyDescent="0.25">
      <c r="A5" t="s">
        <v>218</v>
      </c>
      <c r="B5" s="227" t="s">
        <v>219</v>
      </c>
      <c r="C5" s="142" t="s">
        <v>220</v>
      </c>
      <c r="D5" s="146">
        <v>500</v>
      </c>
      <c r="E5" s="146">
        <v>285</v>
      </c>
      <c r="F5" s="210">
        <v>284</v>
      </c>
      <c r="G5" s="169">
        <f>F5/E5*100</f>
        <v>99.649122807017548</v>
      </c>
    </row>
    <row r="6" spans="1:10" ht="15.75" x14ac:dyDescent="0.25">
      <c r="A6" t="s">
        <v>221</v>
      </c>
      <c r="B6" s="227" t="s">
        <v>222</v>
      </c>
      <c r="C6" s="142" t="s">
        <v>217</v>
      </c>
      <c r="D6" s="146">
        <v>700</v>
      </c>
      <c r="E6" s="146">
        <v>303</v>
      </c>
      <c r="F6" s="211">
        <v>303</v>
      </c>
      <c r="G6" s="169">
        <f>F6/E6*100</f>
        <v>100</v>
      </c>
    </row>
    <row r="7" spans="1:10" ht="15.75" x14ac:dyDescent="0.25">
      <c r="A7" t="s">
        <v>223</v>
      </c>
      <c r="B7" s="227" t="s">
        <v>224</v>
      </c>
      <c r="C7" s="188" t="s">
        <v>294</v>
      </c>
      <c r="D7" s="146">
        <v>700</v>
      </c>
      <c r="E7" s="146">
        <v>359</v>
      </c>
      <c r="F7" s="211">
        <v>359</v>
      </c>
      <c r="G7" s="169">
        <f>F7/E7*100</f>
        <v>100</v>
      </c>
    </row>
    <row r="8" spans="1:10" ht="15.75" x14ac:dyDescent="0.25">
      <c r="A8" t="s">
        <v>225</v>
      </c>
      <c r="B8" s="227" t="s">
        <v>226</v>
      </c>
      <c r="C8" s="144" t="s">
        <v>227</v>
      </c>
      <c r="D8" s="146">
        <v>1300</v>
      </c>
      <c r="E8" s="146">
        <v>0</v>
      </c>
      <c r="F8" s="211">
        <v>0</v>
      </c>
      <c r="G8" s="169" t="s">
        <v>297</v>
      </c>
      <c r="H8" s="150"/>
      <c r="J8" s="151"/>
    </row>
    <row r="9" spans="1:10" ht="15.75" x14ac:dyDescent="0.25">
      <c r="A9" t="s">
        <v>228</v>
      </c>
      <c r="B9" s="227" t="s">
        <v>229</v>
      </c>
      <c r="C9" s="142" t="s">
        <v>217</v>
      </c>
      <c r="D9" s="146">
        <v>700</v>
      </c>
      <c r="E9" s="146">
        <v>376</v>
      </c>
      <c r="F9" s="211">
        <v>375</v>
      </c>
      <c r="G9" s="169">
        <f t="shared" ref="G9:G14" si="0">F9/E9*100</f>
        <v>99.7340425531915</v>
      </c>
      <c r="H9" s="152"/>
      <c r="J9" s="153"/>
    </row>
    <row r="10" spans="1:10" ht="15.75" x14ac:dyDescent="0.25">
      <c r="A10" t="s">
        <v>230</v>
      </c>
      <c r="B10" s="227" t="s">
        <v>231</v>
      </c>
      <c r="C10" s="145" t="s">
        <v>232</v>
      </c>
      <c r="D10" s="146">
        <v>800</v>
      </c>
      <c r="E10" s="146">
        <v>576</v>
      </c>
      <c r="F10" s="211">
        <v>575</v>
      </c>
      <c r="G10" s="169">
        <f t="shared" si="0"/>
        <v>99.826388888888886</v>
      </c>
      <c r="H10" s="152"/>
      <c r="J10" s="153"/>
    </row>
    <row r="11" spans="1:10" ht="15.75" x14ac:dyDescent="0.25">
      <c r="A11" t="s">
        <v>233</v>
      </c>
      <c r="B11" s="227" t="s">
        <v>234</v>
      </c>
      <c r="C11" s="146" t="s">
        <v>235</v>
      </c>
      <c r="D11" s="146">
        <v>800</v>
      </c>
      <c r="E11" s="146">
        <v>367</v>
      </c>
      <c r="F11" s="211">
        <v>366</v>
      </c>
      <c r="G11" s="169">
        <f t="shared" si="0"/>
        <v>99.727520435967293</v>
      </c>
      <c r="H11" s="154"/>
      <c r="I11" s="61"/>
      <c r="J11" s="155"/>
    </row>
    <row r="12" spans="1:10" ht="15.75" x14ac:dyDescent="0.25">
      <c r="A12" t="s">
        <v>236</v>
      </c>
      <c r="B12" s="227" t="s">
        <v>237</v>
      </c>
      <c r="C12" s="146" t="s">
        <v>238</v>
      </c>
      <c r="D12" s="146">
        <v>800</v>
      </c>
      <c r="E12" s="146">
        <v>538</v>
      </c>
      <c r="F12" s="211">
        <v>537</v>
      </c>
      <c r="G12" s="169">
        <f t="shared" si="0"/>
        <v>99.814126394052053</v>
      </c>
    </row>
    <row r="13" spans="1:10" ht="15.75" x14ac:dyDescent="0.25">
      <c r="A13" t="s">
        <v>239</v>
      </c>
      <c r="B13" s="227" t="s">
        <v>240</v>
      </c>
      <c r="C13" s="146" t="s">
        <v>241</v>
      </c>
      <c r="D13" s="146">
        <v>800</v>
      </c>
      <c r="E13" s="146">
        <v>411</v>
      </c>
      <c r="F13" s="211">
        <v>410</v>
      </c>
      <c r="G13" s="169">
        <f t="shared" si="0"/>
        <v>99.756690997566906</v>
      </c>
    </row>
    <row r="14" spans="1:10" ht="15.75" x14ac:dyDescent="0.25">
      <c r="A14" t="s">
        <v>242</v>
      </c>
      <c r="B14" s="229" t="s">
        <v>243</v>
      </c>
      <c r="C14" s="146" t="s">
        <v>244</v>
      </c>
      <c r="D14" s="146">
        <v>600</v>
      </c>
      <c r="E14" s="146">
        <v>329</v>
      </c>
      <c r="F14" s="211">
        <v>329</v>
      </c>
      <c r="G14" s="169">
        <f t="shared" si="0"/>
        <v>100</v>
      </c>
    </row>
    <row r="15" spans="1:10" ht="15.75" x14ac:dyDescent="0.25">
      <c r="A15" t="s">
        <v>245</v>
      </c>
      <c r="B15" s="229" t="s">
        <v>246</v>
      </c>
      <c r="C15" s="146" t="s">
        <v>247</v>
      </c>
      <c r="D15" s="146">
        <v>500</v>
      </c>
      <c r="E15" s="146">
        <v>0</v>
      </c>
      <c r="F15" s="211">
        <v>0</v>
      </c>
      <c r="G15" s="169" t="s">
        <v>297</v>
      </c>
    </row>
    <row r="16" spans="1:10" ht="15.75" x14ac:dyDescent="0.25">
      <c r="A16" t="s">
        <v>248</v>
      </c>
      <c r="B16" s="229" t="s">
        <v>249</v>
      </c>
      <c r="C16" s="147" t="s">
        <v>250</v>
      </c>
      <c r="D16" s="146">
        <v>200</v>
      </c>
      <c r="E16" s="146">
        <v>0</v>
      </c>
      <c r="F16" s="211">
        <v>0</v>
      </c>
      <c r="G16" s="169" t="s">
        <v>297</v>
      </c>
    </row>
    <row r="17" spans="1:7" x14ac:dyDescent="0.25">
      <c r="A17" t="s">
        <v>251</v>
      </c>
      <c r="B17" s="230"/>
      <c r="C17" s="146" t="s">
        <v>252</v>
      </c>
      <c r="D17" s="146">
        <v>400</v>
      </c>
      <c r="E17" s="146">
        <v>490</v>
      </c>
      <c r="F17" s="211">
        <v>490</v>
      </c>
      <c r="G17" s="169">
        <f t="shared" ref="G17:G24" si="1">F17/E17*100</f>
        <v>100</v>
      </c>
    </row>
    <row r="18" spans="1:7" ht="15.75" x14ac:dyDescent="0.25">
      <c r="A18" t="s">
        <v>253</v>
      </c>
      <c r="B18" s="229" t="s">
        <v>254</v>
      </c>
      <c r="C18" s="146" t="s">
        <v>255</v>
      </c>
      <c r="D18" s="146">
        <v>700</v>
      </c>
      <c r="E18" s="146">
        <v>489</v>
      </c>
      <c r="F18" s="211">
        <v>488</v>
      </c>
      <c r="G18" s="169">
        <f t="shared" si="1"/>
        <v>99.795501022494889</v>
      </c>
    </row>
    <row r="19" spans="1:7" ht="15.75" x14ac:dyDescent="0.25">
      <c r="A19" t="s">
        <v>256</v>
      </c>
      <c r="B19" s="229"/>
      <c r="C19" s="146" t="s">
        <v>257</v>
      </c>
      <c r="D19" s="146">
        <v>300</v>
      </c>
      <c r="E19" s="146">
        <v>245</v>
      </c>
      <c r="F19" s="211">
        <v>245</v>
      </c>
      <c r="G19" s="169">
        <f t="shared" si="1"/>
        <v>100</v>
      </c>
    </row>
    <row r="20" spans="1:7" ht="15.75" x14ac:dyDescent="0.25">
      <c r="A20" t="s">
        <v>258</v>
      </c>
      <c r="B20" s="229" t="s">
        <v>259</v>
      </c>
      <c r="C20" s="146" t="s">
        <v>260</v>
      </c>
      <c r="D20" s="146">
        <v>1000</v>
      </c>
      <c r="E20" s="146">
        <v>277</v>
      </c>
      <c r="F20" s="211">
        <v>276</v>
      </c>
      <c r="G20" s="169">
        <f t="shared" si="1"/>
        <v>99.638989169675085</v>
      </c>
    </row>
    <row r="21" spans="1:7" ht="15.75" x14ac:dyDescent="0.25">
      <c r="A21" t="s">
        <v>261</v>
      </c>
      <c r="B21" s="229" t="s">
        <v>262</v>
      </c>
      <c r="C21" s="146" t="s">
        <v>263</v>
      </c>
      <c r="D21" s="146">
        <v>400</v>
      </c>
      <c r="E21" s="146">
        <v>353</v>
      </c>
      <c r="F21" s="211">
        <v>352</v>
      </c>
      <c r="G21" s="169">
        <f t="shared" si="1"/>
        <v>99.716713881019828</v>
      </c>
    </row>
    <row r="22" spans="1:7" ht="15.75" x14ac:dyDescent="0.25">
      <c r="A22" t="s">
        <v>264</v>
      </c>
      <c r="B22" s="229" t="s">
        <v>265</v>
      </c>
      <c r="C22" s="146" t="s">
        <v>263</v>
      </c>
      <c r="D22" s="146">
        <v>400</v>
      </c>
      <c r="E22" s="146">
        <v>157</v>
      </c>
      <c r="F22" s="211">
        <v>156</v>
      </c>
      <c r="G22" s="169">
        <f t="shared" si="1"/>
        <v>99.363057324840767</v>
      </c>
    </row>
    <row r="23" spans="1:7" ht="15.75" x14ac:dyDescent="0.25">
      <c r="A23" t="s">
        <v>266</v>
      </c>
      <c r="B23" s="229" t="s">
        <v>267</v>
      </c>
      <c r="C23" s="146" t="s">
        <v>268</v>
      </c>
      <c r="D23" s="146">
        <v>600</v>
      </c>
      <c r="E23" s="146">
        <v>749</v>
      </c>
      <c r="F23" s="211">
        <v>749</v>
      </c>
      <c r="G23" s="169">
        <f t="shared" si="1"/>
        <v>100</v>
      </c>
    </row>
    <row r="24" spans="1:7" ht="15.75" x14ac:dyDescent="0.25">
      <c r="A24" t="s">
        <v>269</v>
      </c>
      <c r="B24" s="229" t="s">
        <v>270</v>
      </c>
      <c r="C24" s="147" t="s">
        <v>271</v>
      </c>
      <c r="D24" s="146">
        <v>300</v>
      </c>
      <c r="E24" s="146">
        <v>53</v>
      </c>
      <c r="F24" s="211">
        <v>53</v>
      </c>
      <c r="G24" s="169">
        <f t="shared" si="1"/>
        <v>100</v>
      </c>
    </row>
    <row r="25" spans="1:7" ht="15.75" x14ac:dyDescent="0.25">
      <c r="A25" t="s">
        <v>272</v>
      </c>
      <c r="B25" s="227" t="s">
        <v>273</v>
      </c>
      <c r="C25" s="147" t="s">
        <v>257</v>
      </c>
      <c r="D25" s="146">
        <v>600</v>
      </c>
      <c r="E25" s="146">
        <v>0</v>
      </c>
      <c r="F25" s="211">
        <v>0</v>
      </c>
      <c r="G25" s="169">
        <v>0</v>
      </c>
    </row>
    <row r="26" spans="1:7" ht="15.75" x14ac:dyDescent="0.25">
      <c r="A26" t="s">
        <v>274</v>
      </c>
      <c r="B26" s="227" t="s">
        <v>275</v>
      </c>
      <c r="C26" s="147" t="s">
        <v>276</v>
      </c>
      <c r="D26" s="146">
        <v>400</v>
      </c>
      <c r="E26" s="146">
        <v>0</v>
      </c>
      <c r="F26" s="211">
        <v>0</v>
      </c>
      <c r="G26" s="169">
        <v>0</v>
      </c>
    </row>
    <row r="27" spans="1:7" ht="15.75" x14ac:dyDescent="0.25">
      <c r="A27" t="s">
        <v>277</v>
      </c>
      <c r="B27" s="227" t="s">
        <v>278</v>
      </c>
      <c r="C27" s="147" t="s">
        <v>257</v>
      </c>
      <c r="D27" s="146">
        <v>200</v>
      </c>
      <c r="E27" s="146">
        <v>471</v>
      </c>
      <c r="F27" s="211">
        <v>470</v>
      </c>
      <c r="G27" s="169">
        <f t="shared" ref="G27:G33" si="2">F27/E27*100</f>
        <v>99.787685774946922</v>
      </c>
    </row>
    <row r="28" spans="1:7" ht="15.75" x14ac:dyDescent="0.25">
      <c r="A28" t="s">
        <v>279</v>
      </c>
      <c r="B28" s="227" t="s">
        <v>280</v>
      </c>
      <c r="C28" s="147" t="s">
        <v>281</v>
      </c>
      <c r="D28" s="146">
        <v>150</v>
      </c>
      <c r="E28" s="146">
        <v>59</v>
      </c>
      <c r="F28" s="211">
        <v>58</v>
      </c>
      <c r="G28" s="169">
        <f t="shared" si="2"/>
        <v>98.305084745762713</v>
      </c>
    </row>
    <row r="29" spans="1:7" ht="16.5" thickBot="1" x14ac:dyDescent="0.3">
      <c r="A29" t="s">
        <v>282</v>
      </c>
      <c r="B29" s="235" t="s">
        <v>283</v>
      </c>
      <c r="C29" s="236" t="s">
        <v>284</v>
      </c>
      <c r="D29" s="170">
        <v>300</v>
      </c>
      <c r="E29" s="170">
        <v>79</v>
      </c>
      <c r="F29" s="189">
        <v>79</v>
      </c>
      <c r="G29" s="214">
        <f t="shared" si="2"/>
        <v>100</v>
      </c>
    </row>
    <row r="30" spans="1:7" ht="16.5" thickBot="1" x14ac:dyDescent="0.3">
      <c r="B30" s="238" t="s">
        <v>285</v>
      </c>
      <c r="C30" s="239"/>
      <c r="D30" s="171">
        <f>SUM(D2:D29)</f>
        <v>16250</v>
      </c>
      <c r="E30" s="171">
        <f>SUM(E2:E29)</f>
        <v>7383</v>
      </c>
      <c r="F30" s="212">
        <v>7371</v>
      </c>
      <c r="G30" s="215">
        <f t="shared" si="2"/>
        <v>99.837464445347422</v>
      </c>
    </row>
    <row r="31" spans="1:7" ht="15.75" x14ac:dyDescent="0.25">
      <c r="B31" s="237" t="s">
        <v>286</v>
      </c>
      <c r="C31" s="167"/>
      <c r="D31" s="167">
        <v>750</v>
      </c>
      <c r="E31" s="172">
        <v>100</v>
      </c>
      <c r="F31" s="204">
        <v>0</v>
      </c>
      <c r="G31" s="173">
        <f t="shared" si="2"/>
        <v>0</v>
      </c>
    </row>
    <row r="32" spans="1:7" ht="16.5" thickBot="1" x14ac:dyDescent="0.3">
      <c r="B32" s="240" t="s">
        <v>287</v>
      </c>
      <c r="C32" s="170"/>
      <c r="D32" s="170">
        <v>2000</v>
      </c>
      <c r="E32" s="174">
        <v>3500</v>
      </c>
      <c r="F32" s="205">
        <v>1428</v>
      </c>
      <c r="G32" s="216">
        <f t="shared" si="2"/>
        <v>40.799999999999997</v>
      </c>
    </row>
    <row r="33" spans="2:7" ht="16.5" thickBot="1" x14ac:dyDescent="0.3">
      <c r="B33" s="241" t="s">
        <v>322</v>
      </c>
      <c r="C33" s="242"/>
      <c r="D33" s="254">
        <f>D30+D31+D32</f>
        <v>19000</v>
      </c>
      <c r="E33" s="175">
        <f>SUM(E30:E32)</f>
        <v>10983</v>
      </c>
      <c r="F33" s="207">
        <v>8799</v>
      </c>
      <c r="G33" s="176">
        <f t="shared" si="2"/>
        <v>80.114722753346086</v>
      </c>
    </row>
    <row r="34" spans="2:7" ht="15.75" thickTop="1" x14ac:dyDescent="0.25">
      <c r="B34" s="61"/>
      <c r="C34" s="61"/>
      <c r="D34" s="61"/>
      <c r="F34" s="206"/>
    </row>
    <row r="41" spans="2:7" x14ac:dyDescent="0.25">
      <c r="B41" s="148"/>
      <c r="C41" s="148"/>
    </row>
  </sheetData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5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35"/>
  <sheetViews>
    <sheetView topLeftCell="A3" zoomScale="115" zoomScaleNormal="115" workbookViewId="0">
      <selection activeCell="D31" sqref="D31"/>
    </sheetView>
  </sheetViews>
  <sheetFormatPr defaultRowHeight="15" x14ac:dyDescent="0.25"/>
  <cols>
    <col min="1" max="1" width="48.85546875" customWidth="1"/>
    <col min="2" max="4" width="11.7109375" customWidth="1"/>
    <col min="5" max="5" width="11.85546875" style="16" customWidth="1"/>
  </cols>
  <sheetData>
    <row r="1" spans="1:5" ht="17.25" x14ac:dyDescent="0.3">
      <c r="A1" s="8" t="s">
        <v>5</v>
      </c>
      <c r="B1" s="266" t="s">
        <v>41</v>
      </c>
      <c r="C1" s="266"/>
      <c r="D1" s="266"/>
      <c r="E1" s="266"/>
    </row>
    <row r="2" spans="1:5" ht="15.75" thickBot="1" x14ac:dyDescent="0.3">
      <c r="E2" s="26" t="s">
        <v>40</v>
      </c>
    </row>
    <row r="3" spans="1:5" ht="33" thickTop="1" thickBot="1" x14ac:dyDescent="0.3">
      <c r="A3" s="87"/>
      <c r="B3" s="88" t="s">
        <v>293</v>
      </c>
      <c r="C3" s="88" t="s">
        <v>300</v>
      </c>
      <c r="D3" s="156">
        <v>46022</v>
      </c>
      <c r="E3" s="90" t="s">
        <v>307</v>
      </c>
    </row>
    <row r="4" spans="1:5" ht="16.5" thickTop="1" thickBot="1" x14ac:dyDescent="0.3">
      <c r="A4" s="244" t="s">
        <v>182</v>
      </c>
      <c r="B4" s="44">
        <v>22</v>
      </c>
      <c r="C4" s="44">
        <v>22</v>
      </c>
      <c r="D4" s="187">
        <v>22</v>
      </c>
      <c r="E4" s="41">
        <f>+D4/C4*100</f>
        <v>100</v>
      </c>
    </row>
    <row r="5" spans="1:5" ht="19.5" thickBot="1" x14ac:dyDescent="0.35">
      <c r="A5" s="4" t="s">
        <v>1</v>
      </c>
      <c r="B5" s="51">
        <f>SUM(B6+B8)</f>
        <v>57598</v>
      </c>
      <c r="C5" s="51">
        <f>SUM(C6+C8)</f>
        <v>66321</v>
      </c>
      <c r="D5" s="177">
        <f>SUM(D6+D8)</f>
        <v>66181</v>
      </c>
      <c r="E5" s="12">
        <f>(D5/C5)*100</f>
        <v>99.788905474887287</v>
      </c>
    </row>
    <row r="6" spans="1:5" ht="15.75" x14ac:dyDescent="0.25">
      <c r="A6" s="134" t="s">
        <v>12</v>
      </c>
      <c r="B6" s="36">
        <f>SUM(B7:B7)</f>
        <v>62000</v>
      </c>
      <c r="C6" s="36">
        <f>SUM(C7:C7)</f>
        <v>68250</v>
      </c>
      <c r="D6" s="163">
        <f>SUM(D7:D7)</f>
        <v>69884</v>
      </c>
      <c r="E6" s="37">
        <f>(D6/C6)*100</f>
        <v>102.3941391941392</v>
      </c>
    </row>
    <row r="7" spans="1:5" x14ac:dyDescent="0.25">
      <c r="A7" s="135" t="s">
        <v>31</v>
      </c>
      <c r="B7" s="111">
        <v>62000</v>
      </c>
      <c r="C7" s="111">
        <v>68250</v>
      </c>
      <c r="D7" s="108">
        <v>69884</v>
      </c>
      <c r="E7" s="126">
        <f>(D7/C7)*100</f>
        <v>102.3941391941392</v>
      </c>
    </row>
    <row r="8" spans="1:5" ht="15.75" x14ac:dyDescent="0.25">
      <c r="A8" s="134" t="s">
        <v>14</v>
      </c>
      <c r="B8" s="36">
        <f>SUM(B9:B12)</f>
        <v>-4402</v>
      </c>
      <c r="C8" s="36">
        <f>SUM(C9:C12)</f>
        <v>-1929</v>
      </c>
      <c r="D8" s="163">
        <f>SUM(D9:D12)</f>
        <v>-3703</v>
      </c>
      <c r="E8" s="37">
        <f>SUM(D8/-C8*100)</f>
        <v>-191.96474857439088</v>
      </c>
    </row>
    <row r="9" spans="1:5" x14ac:dyDescent="0.25">
      <c r="A9" s="135" t="s">
        <v>180</v>
      </c>
      <c r="B9" s="111">
        <v>-4624</v>
      </c>
      <c r="C9" s="111">
        <v>-2755</v>
      </c>
      <c r="D9" s="108">
        <v>-4626</v>
      </c>
      <c r="E9" s="126">
        <f>(D9/-C9)*100</f>
        <v>-167.91288566243193</v>
      </c>
    </row>
    <row r="10" spans="1:5" x14ac:dyDescent="0.25">
      <c r="A10" s="136" t="s">
        <v>33</v>
      </c>
      <c r="B10" s="38">
        <v>162</v>
      </c>
      <c r="C10" s="38">
        <v>448</v>
      </c>
      <c r="D10" s="17">
        <v>457</v>
      </c>
      <c r="E10" s="13">
        <f t="shared" ref="E10:E30" si="0">(D10/C10)*100</f>
        <v>102.00892857142858</v>
      </c>
    </row>
    <row r="11" spans="1:5" x14ac:dyDescent="0.25">
      <c r="A11" s="135" t="s">
        <v>30</v>
      </c>
      <c r="B11" s="111">
        <v>50</v>
      </c>
      <c r="C11" s="111">
        <v>10</v>
      </c>
      <c r="D11" s="108">
        <v>21</v>
      </c>
      <c r="E11" s="126">
        <f t="shared" si="0"/>
        <v>210</v>
      </c>
    </row>
    <row r="12" spans="1:5" ht="15.75" thickBot="1" x14ac:dyDescent="0.3">
      <c r="A12" s="136" t="s">
        <v>34</v>
      </c>
      <c r="B12" s="38">
        <v>10</v>
      </c>
      <c r="C12" s="38">
        <v>368</v>
      </c>
      <c r="D12" s="17">
        <v>445</v>
      </c>
      <c r="E12" s="13">
        <f t="shared" si="0"/>
        <v>120.92391304347827</v>
      </c>
    </row>
    <row r="13" spans="1:5" ht="19.5" thickBot="1" x14ac:dyDescent="0.35">
      <c r="A13" s="4" t="s">
        <v>2</v>
      </c>
      <c r="B13" s="51">
        <f>SUM(B17+B21+B25+B29+B14)</f>
        <v>62144</v>
      </c>
      <c r="C13" s="51">
        <f>SUM(C14+C17+C21+C25+C29)</f>
        <v>83035</v>
      </c>
      <c r="D13" s="177">
        <f>SUM(D14+D17+D21+D25+D29)</f>
        <v>84988</v>
      </c>
      <c r="E13" s="12">
        <f t="shared" si="0"/>
        <v>102.35202023243211</v>
      </c>
    </row>
    <row r="14" spans="1:5" ht="15.75" x14ac:dyDescent="0.25">
      <c r="A14" s="134" t="s">
        <v>7</v>
      </c>
      <c r="B14" s="36">
        <f>SUM(B15:B16)</f>
        <v>4575</v>
      </c>
      <c r="C14" s="36">
        <f>SUM(C15:C16)</f>
        <v>5620</v>
      </c>
      <c r="D14" s="163">
        <f>SUM(D15:D16)</f>
        <v>7679</v>
      </c>
      <c r="E14" s="37">
        <f t="shared" si="0"/>
        <v>136.63701067615659</v>
      </c>
    </row>
    <row r="15" spans="1:5" x14ac:dyDescent="0.25">
      <c r="A15" s="135" t="s">
        <v>16</v>
      </c>
      <c r="B15" s="111">
        <v>4500</v>
      </c>
      <c r="C15" s="111">
        <v>5500</v>
      </c>
      <c r="D15" s="108">
        <v>7583</v>
      </c>
      <c r="E15" s="126">
        <f t="shared" si="0"/>
        <v>137.87272727272727</v>
      </c>
    </row>
    <row r="16" spans="1:5" x14ac:dyDescent="0.25">
      <c r="A16" s="136" t="s">
        <v>17</v>
      </c>
      <c r="B16" s="38">
        <v>75</v>
      </c>
      <c r="C16" s="38">
        <v>120</v>
      </c>
      <c r="D16" s="17">
        <v>96</v>
      </c>
      <c r="E16" s="13">
        <f t="shared" si="0"/>
        <v>80</v>
      </c>
    </row>
    <row r="17" spans="1:7" ht="15.75" x14ac:dyDescent="0.25">
      <c r="A17" s="137" t="s">
        <v>8</v>
      </c>
      <c r="B17" s="110">
        <f>SUM(B18:B20)</f>
        <v>17030</v>
      </c>
      <c r="C17" s="110">
        <f>SUM(C18:C20)</f>
        <v>28304</v>
      </c>
      <c r="D17" s="164">
        <f>SUM(D18:D20)</f>
        <v>18938</v>
      </c>
      <c r="E17" s="129">
        <f t="shared" si="0"/>
        <v>66.909270774448842</v>
      </c>
    </row>
    <row r="18" spans="1:7" x14ac:dyDescent="0.25">
      <c r="A18" s="136" t="s">
        <v>18</v>
      </c>
      <c r="B18" s="38">
        <v>9000</v>
      </c>
      <c r="C18" s="38">
        <v>10000</v>
      </c>
      <c r="D18" s="17">
        <v>6218</v>
      </c>
      <c r="E18" s="13">
        <f t="shared" si="0"/>
        <v>62.18</v>
      </c>
    </row>
    <row r="19" spans="1:7" x14ac:dyDescent="0.25">
      <c r="A19" s="135" t="s">
        <v>35</v>
      </c>
      <c r="B19" s="111">
        <v>3000</v>
      </c>
      <c r="C19" s="111">
        <v>3000</v>
      </c>
      <c r="D19" s="108">
        <v>1424</v>
      </c>
      <c r="E19" s="126">
        <f t="shared" si="0"/>
        <v>47.466666666666669</v>
      </c>
    </row>
    <row r="20" spans="1:7" x14ac:dyDescent="0.25">
      <c r="A20" s="136" t="s">
        <v>20</v>
      </c>
      <c r="B20" s="38">
        <v>5030</v>
      </c>
      <c r="C20" s="38">
        <v>15304</v>
      </c>
      <c r="D20" s="17">
        <v>11296</v>
      </c>
      <c r="E20" s="13">
        <f>(D20/C20)*100</f>
        <v>73.810768426555157</v>
      </c>
    </row>
    <row r="21" spans="1:7" ht="15.75" x14ac:dyDescent="0.25">
      <c r="A21" s="137" t="s">
        <v>9</v>
      </c>
      <c r="B21" s="110">
        <f>SUM(B22:B24)</f>
        <v>10500</v>
      </c>
      <c r="C21" s="110">
        <f>SUM(C22:C24)</f>
        <v>12800</v>
      </c>
      <c r="D21" s="164">
        <f>SUM(D22:D24)</f>
        <v>12435</v>
      </c>
      <c r="E21" s="129">
        <f t="shared" si="0"/>
        <v>97.1484375</v>
      </c>
    </row>
    <row r="22" spans="1:7" x14ac:dyDescent="0.25">
      <c r="A22" s="136" t="s">
        <v>21</v>
      </c>
      <c r="B22" s="38">
        <v>5000</v>
      </c>
      <c r="C22" s="38">
        <v>6000</v>
      </c>
      <c r="D22" s="17">
        <v>5185</v>
      </c>
      <c r="E22" s="13">
        <f t="shared" si="0"/>
        <v>86.416666666666657</v>
      </c>
      <c r="G22" s="17"/>
    </row>
    <row r="23" spans="1:7" x14ac:dyDescent="0.25">
      <c r="A23" s="135" t="s">
        <v>22</v>
      </c>
      <c r="B23" s="111">
        <v>1000</v>
      </c>
      <c r="C23" s="111">
        <v>800</v>
      </c>
      <c r="D23" s="108">
        <v>993</v>
      </c>
      <c r="E23" s="126">
        <f t="shared" si="0"/>
        <v>124.125</v>
      </c>
    </row>
    <row r="24" spans="1:7" x14ac:dyDescent="0.25">
      <c r="A24" s="136" t="s">
        <v>23</v>
      </c>
      <c r="B24" s="38">
        <v>4500</v>
      </c>
      <c r="C24" s="38">
        <v>6000</v>
      </c>
      <c r="D24" s="17">
        <v>6257</v>
      </c>
      <c r="E24" s="13">
        <f t="shared" si="0"/>
        <v>104.28333333333333</v>
      </c>
    </row>
    <row r="25" spans="1:7" ht="15.75" x14ac:dyDescent="0.25">
      <c r="A25" s="137" t="s">
        <v>10</v>
      </c>
      <c r="B25" s="110">
        <f>SUM(B26:B28)</f>
        <v>8050</v>
      </c>
      <c r="C25" s="110">
        <f>SUM(C26:C28)</f>
        <v>9185</v>
      </c>
      <c r="D25" s="164">
        <f>SUM(D26:D28)</f>
        <v>8368</v>
      </c>
      <c r="E25" s="129">
        <f t="shared" si="0"/>
        <v>91.105062602068585</v>
      </c>
    </row>
    <row r="26" spans="1:7" x14ac:dyDescent="0.25">
      <c r="A26" s="136" t="s">
        <v>24</v>
      </c>
      <c r="B26" s="38">
        <v>5844</v>
      </c>
      <c r="C26" s="38">
        <v>6926</v>
      </c>
      <c r="D26" s="17">
        <v>6937</v>
      </c>
      <c r="E26" s="13">
        <f t="shared" si="0"/>
        <v>100.15882183078256</v>
      </c>
    </row>
    <row r="27" spans="1:7" x14ac:dyDescent="0.25">
      <c r="A27" s="135" t="s">
        <v>25</v>
      </c>
      <c r="B27" s="111">
        <v>1659</v>
      </c>
      <c r="C27" s="111">
        <v>1659</v>
      </c>
      <c r="D27" s="108">
        <v>1164</v>
      </c>
      <c r="E27" s="126">
        <f t="shared" si="0"/>
        <v>70.16274864376129</v>
      </c>
    </row>
    <row r="28" spans="1:7" x14ac:dyDescent="0.25">
      <c r="A28" s="136" t="s">
        <v>26</v>
      </c>
      <c r="B28" s="38">
        <v>547</v>
      </c>
      <c r="C28" s="38">
        <v>600</v>
      </c>
      <c r="D28" s="81">
        <v>267</v>
      </c>
      <c r="E28" s="13">
        <f t="shared" si="0"/>
        <v>44.5</v>
      </c>
    </row>
    <row r="29" spans="1:7" ht="15.75" x14ac:dyDescent="0.25">
      <c r="A29" s="137" t="s">
        <v>11</v>
      </c>
      <c r="B29" s="110">
        <f>SUM(B30:B32)</f>
        <v>21989</v>
      </c>
      <c r="C29" s="110">
        <f>SUM(C30:C32)</f>
        <v>27126</v>
      </c>
      <c r="D29" s="164">
        <f>SUM(D30:D32)</f>
        <v>37568</v>
      </c>
      <c r="E29" s="129">
        <f t="shared" si="0"/>
        <v>138.49443338494433</v>
      </c>
    </row>
    <row r="30" spans="1:7" x14ac:dyDescent="0.25">
      <c r="A30" s="136" t="s">
        <v>27</v>
      </c>
      <c r="B30" s="38">
        <v>21939</v>
      </c>
      <c r="C30" s="38">
        <v>27076</v>
      </c>
      <c r="D30" s="17">
        <v>36212</v>
      </c>
      <c r="E30" s="13">
        <f t="shared" si="0"/>
        <v>133.74205938838824</v>
      </c>
    </row>
    <row r="31" spans="1:7" x14ac:dyDescent="0.25">
      <c r="A31" s="135" t="s">
        <v>28</v>
      </c>
      <c r="B31" s="111">
        <v>0</v>
      </c>
      <c r="C31" s="111">
        <v>0</v>
      </c>
      <c r="D31" s="108">
        <v>0</v>
      </c>
      <c r="E31" s="126">
        <v>0</v>
      </c>
    </row>
    <row r="32" spans="1:7" x14ac:dyDescent="0.25">
      <c r="A32" s="135" t="s">
        <v>29</v>
      </c>
      <c r="B32" s="111">
        <v>50</v>
      </c>
      <c r="C32" s="111">
        <v>50</v>
      </c>
      <c r="D32" s="108">
        <v>1356</v>
      </c>
      <c r="E32" s="126">
        <f>(D32/C32)*100</f>
        <v>2712</v>
      </c>
    </row>
    <row r="33" spans="1:5" ht="38.25" thickBot="1" x14ac:dyDescent="0.3">
      <c r="A33" s="116" t="s">
        <v>183</v>
      </c>
      <c r="B33" s="119">
        <f>SUM(B5-B13)</f>
        <v>-4546</v>
      </c>
      <c r="C33" s="119">
        <f>SUM(C5-C13)</f>
        <v>-16714</v>
      </c>
      <c r="D33" s="118">
        <f>SUM(D5-D13)</f>
        <v>-18807</v>
      </c>
      <c r="E33" s="109">
        <f>-D33/-C33*100</f>
        <v>112.52243628096205</v>
      </c>
    </row>
    <row r="34" spans="1:5" ht="16.5" thickBot="1" x14ac:dyDescent="0.3">
      <c r="A34" s="6" t="s">
        <v>15</v>
      </c>
      <c r="B34" s="39">
        <v>5000</v>
      </c>
      <c r="C34" s="39">
        <v>5000</v>
      </c>
      <c r="D34" s="185">
        <v>5000</v>
      </c>
      <c r="E34" s="43">
        <f>(D34/C34)*100</f>
        <v>100</v>
      </c>
    </row>
    <row r="35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5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30"/>
  <sheetViews>
    <sheetView zoomScale="115" zoomScaleNormal="115" workbookViewId="0">
      <selection activeCell="L19" sqref="L19"/>
    </sheetView>
  </sheetViews>
  <sheetFormatPr defaultRowHeight="15" x14ac:dyDescent="0.25"/>
  <cols>
    <col min="1" max="1" width="48.85546875" customWidth="1"/>
    <col min="2" max="3" width="11.7109375" customWidth="1"/>
    <col min="4" max="4" width="11.85546875" customWidth="1"/>
    <col min="5" max="5" width="12.5703125" customWidth="1"/>
  </cols>
  <sheetData>
    <row r="1" spans="1:9" ht="17.25" x14ac:dyDescent="0.3">
      <c r="A1" s="8" t="s">
        <v>5</v>
      </c>
      <c r="B1" s="266" t="s">
        <v>37</v>
      </c>
      <c r="C1" s="266"/>
      <c r="D1" s="266"/>
      <c r="E1" s="266"/>
    </row>
    <row r="2" spans="1:9" ht="15.75" thickBot="1" x14ac:dyDescent="0.3">
      <c r="E2" s="25" t="s">
        <v>40</v>
      </c>
    </row>
    <row r="3" spans="1:9" ht="33" thickTop="1" thickBot="1" x14ac:dyDescent="0.3">
      <c r="A3" s="87"/>
      <c r="B3" s="88" t="s">
        <v>293</v>
      </c>
      <c r="C3" s="88" t="s">
        <v>300</v>
      </c>
      <c r="D3" s="178" t="s">
        <v>305</v>
      </c>
      <c r="E3" s="89" t="s">
        <v>307</v>
      </c>
    </row>
    <row r="4" spans="1:9" ht="19.5" thickTop="1" x14ac:dyDescent="0.3">
      <c r="A4" s="246" t="s">
        <v>1</v>
      </c>
      <c r="B4" s="120">
        <f>SUM(B5+B8)</f>
        <v>16790</v>
      </c>
      <c r="C4" s="120">
        <f>SUM(C5+C8)</f>
        <v>18722</v>
      </c>
      <c r="D4" s="179">
        <f>SUM(D5+D8)</f>
        <v>19437</v>
      </c>
      <c r="E4" s="121">
        <f>(D4/C4)*100</f>
        <v>103.81903642773207</v>
      </c>
    </row>
    <row r="5" spans="1:9" ht="15.75" x14ac:dyDescent="0.25">
      <c r="A5" s="247" t="s">
        <v>12</v>
      </c>
      <c r="B5" s="122">
        <f>SUM(B6:B6)</f>
        <v>19000</v>
      </c>
      <c r="C5" s="122">
        <f>SUM(C6:C7)</f>
        <v>21376</v>
      </c>
      <c r="D5" s="180">
        <f>SUM(D6:D7)</f>
        <v>22376</v>
      </c>
      <c r="E5" s="132">
        <f>(D5/C5)*100</f>
        <v>104.67814371257485</v>
      </c>
    </row>
    <row r="6" spans="1:9" x14ac:dyDescent="0.25">
      <c r="A6" s="135" t="s">
        <v>31</v>
      </c>
      <c r="B6" s="111">
        <v>19000</v>
      </c>
      <c r="C6" s="111">
        <v>19000</v>
      </c>
      <c r="D6" s="108">
        <v>20000</v>
      </c>
      <c r="E6" s="128">
        <f>(D6/C6)*100</f>
        <v>105.26315789473684</v>
      </c>
    </row>
    <row r="7" spans="1:9" ht="15.75" thickBot="1" x14ac:dyDescent="0.3">
      <c r="A7" s="136" t="s">
        <v>295</v>
      </c>
      <c r="B7" s="38">
        <v>0</v>
      </c>
      <c r="C7" s="38">
        <v>2376</v>
      </c>
      <c r="D7" s="17">
        <v>2376</v>
      </c>
      <c r="E7" s="202">
        <v>0</v>
      </c>
    </row>
    <row r="8" spans="1:9" ht="15.75" x14ac:dyDescent="0.25">
      <c r="A8" s="248" t="s">
        <v>14</v>
      </c>
      <c r="B8" s="199">
        <f>SUM(B9:B12)</f>
        <v>-2210</v>
      </c>
      <c r="C8" s="199">
        <f>SUM(C9:C12)</f>
        <v>-2654</v>
      </c>
      <c r="D8" s="200">
        <f>SUM(D9:D12)</f>
        <v>-2939</v>
      </c>
      <c r="E8" s="201">
        <f>D8/-C8*100</f>
        <v>-110.73850791258477</v>
      </c>
    </row>
    <row r="9" spans="1:9" x14ac:dyDescent="0.25">
      <c r="A9" s="135" t="s">
        <v>180</v>
      </c>
      <c r="B9" s="111">
        <v>-2249</v>
      </c>
      <c r="C9" s="111">
        <v>-2759</v>
      </c>
      <c r="D9" s="108">
        <v>-3094</v>
      </c>
      <c r="E9" s="128">
        <f>(D9/-C9)*100</f>
        <v>-112.14208046393621</v>
      </c>
    </row>
    <row r="10" spans="1:9" x14ac:dyDescent="0.25">
      <c r="A10" s="135" t="s">
        <v>33</v>
      </c>
      <c r="B10" s="131">
        <v>24</v>
      </c>
      <c r="C10" s="111">
        <v>42</v>
      </c>
      <c r="D10" s="125">
        <v>39</v>
      </c>
      <c r="E10" s="19">
        <f>(D10/C10)*100</f>
        <v>92.857142857142861</v>
      </c>
    </row>
    <row r="11" spans="1:9" x14ac:dyDescent="0.25">
      <c r="A11" s="136" t="s">
        <v>30</v>
      </c>
      <c r="B11" s="111">
        <v>0</v>
      </c>
      <c r="C11" s="111">
        <v>48</v>
      </c>
      <c r="D11" s="108">
        <v>76</v>
      </c>
      <c r="E11" s="128">
        <v>0</v>
      </c>
    </row>
    <row r="12" spans="1:9" ht="15.75" thickBot="1" x14ac:dyDescent="0.3">
      <c r="A12" s="193" t="s">
        <v>34</v>
      </c>
      <c r="B12" s="131">
        <v>15</v>
      </c>
      <c r="C12" s="111">
        <v>15</v>
      </c>
      <c r="D12" s="125">
        <v>40</v>
      </c>
      <c r="E12" s="19">
        <f t="shared" ref="E12:E26" si="0">(D12/C12)*100</f>
        <v>266.66666666666663</v>
      </c>
    </row>
    <row r="13" spans="1:9" ht="19.5" thickBot="1" x14ac:dyDescent="0.35">
      <c r="A13" s="249" t="s">
        <v>2</v>
      </c>
      <c r="B13" s="51">
        <f>SUM(B16+B18+B22+B26+B14)</f>
        <v>8330</v>
      </c>
      <c r="C13" s="51">
        <f>SUM(C14+C16+C18+C22+C26)</f>
        <v>8341</v>
      </c>
      <c r="D13" s="177">
        <f>SUM(D14+D18+D22+D26)</f>
        <v>7796</v>
      </c>
      <c r="E13" s="18">
        <f t="shared" si="0"/>
        <v>93.466011269631949</v>
      </c>
      <c r="I13" s="106"/>
    </row>
    <row r="14" spans="1:9" ht="15.75" x14ac:dyDescent="0.25">
      <c r="A14" s="134" t="s">
        <v>7</v>
      </c>
      <c r="B14" s="36">
        <f>SUM(B15:B15)</f>
        <v>150</v>
      </c>
      <c r="C14" s="36">
        <f>SUM(C15:C15)</f>
        <v>250</v>
      </c>
      <c r="D14" s="163">
        <f>SUM(D15:D15)</f>
        <v>167</v>
      </c>
      <c r="E14" s="45">
        <f t="shared" si="0"/>
        <v>66.8</v>
      </c>
    </row>
    <row r="15" spans="1:9" x14ac:dyDescent="0.25">
      <c r="A15" s="135" t="s">
        <v>17</v>
      </c>
      <c r="B15" s="111">
        <v>150</v>
      </c>
      <c r="C15" s="111">
        <v>250</v>
      </c>
      <c r="D15" s="108">
        <v>167</v>
      </c>
      <c r="E15" s="128">
        <f t="shared" si="0"/>
        <v>66.8</v>
      </c>
    </row>
    <row r="16" spans="1:9" ht="15.75" x14ac:dyDescent="0.25">
      <c r="A16" s="134" t="s">
        <v>8</v>
      </c>
      <c r="B16" s="36">
        <f>SUM(B17:B17)</f>
        <v>50</v>
      </c>
      <c r="C16" s="36">
        <f>SUM(C17:C17)</f>
        <v>50</v>
      </c>
      <c r="D16" s="163">
        <f>SUM(D17:D17)</f>
        <v>0</v>
      </c>
      <c r="E16" s="45">
        <f t="shared" si="0"/>
        <v>0</v>
      </c>
    </row>
    <row r="17" spans="1:8" x14ac:dyDescent="0.25">
      <c r="A17" s="135" t="s">
        <v>18</v>
      </c>
      <c r="B17" s="111">
        <v>50</v>
      </c>
      <c r="C17" s="111">
        <v>50</v>
      </c>
      <c r="D17" s="108">
        <v>0</v>
      </c>
      <c r="E17" s="128">
        <f t="shared" si="0"/>
        <v>0</v>
      </c>
    </row>
    <row r="18" spans="1:8" ht="15.75" x14ac:dyDescent="0.25">
      <c r="A18" s="134" t="s">
        <v>9</v>
      </c>
      <c r="B18" s="36">
        <f>SUM(B19:B21)</f>
        <v>765</v>
      </c>
      <c r="C18" s="36">
        <f>SUM(C19:C21)</f>
        <v>665</v>
      </c>
      <c r="D18" s="163">
        <f>SUM(D19:D21)</f>
        <v>480</v>
      </c>
      <c r="E18" s="45">
        <f t="shared" si="0"/>
        <v>72.180451127819538</v>
      </c>
    </row>
    <row r="19" spans="1:8" x14ac:dyDescent="0.25">
      <c r="A19" s="135" t="s">
        <v>21</v>
      </c>
      <c r="B19" s="111">
        <v>20</v>
      </c>
      <c r="C19" s="111">
        <v>20</v>
      </c>
      <c r="D19" s="108">
        <v>0</v>
      </c>
      <c r="E19" s="128">
        <f t="shared" si="0"/>
        <v>0</v>
      </c>
    </row>
    <row r="20" spans="1:8" x14ac:dyDescent="0.25">
      <c r="A20" s="136" t="s">
        <v>22</v>
      </c>
      <c r="B20" s="38">
        <v>200</v>
      </c>
      <c r="C20" s="38">
        <v>100</v>
      </c>
      <c r="D20" s="17">
        <v>65</v>
      </c>
      <c r="E20" s="19">
        <f t="shared" si="0"/>
        <v>65</v>
      </c>
    </row>
    <row r="21" spans="1:8" x14ac:dyDescent="0.25">
      <c r="A21" s="135" t="s">
        <v>23</v>
      </c>
      <c r="B21" s="111">
        <v>545</v>
      </c>
      <c r="C21" s="111">
        <v>545</v>
      </c>
      <c r="D21" s="108">
        <v>415</v>
      </c>
      <c r="E21" s="128">
        <f t="shared" si="0"/>
        <v>76.146788990825684</v>
      </c>
    </row>
    <row r="22" spans="1:8" ht="15.75" x14ac:dyDescent="0.25">
      <c r="A22" s="134" t="s">
        <v>10</v>
      </c>
      <c r="B22" s="36">
        <f>SUM(B23:B25)</f>
        <v>7315</v>
      </c>
      <c r="C22" s="36">
        <f>SUM(C23:C25)</f>
        <v>7326</v>
      </c>
      <c r="D22" s="163">
        <f>SUM(D23:D25)</f>
        <v>7229</v>
      </c>
      <c r="E22" s="45">
        <f t="shared" si="0"/>
        <v>98.675948675948675</v>
      </c>
    </row>
    <row r="23" spans="1:8" x14ac:dyDescent="0.25">
      <c r="A23" s="135" t="s">
        <v>24</v>
      </c>
      <c r="B23" s="111">
        <v>491</v>
      </c>
      <c r="C23" s="111">
        <v>502</v>
      </c>
      <c r="D23" s="108">
        <v>502</v>
      </c>
      <c r="E23" s="128">
        <f t="shared" si="0"/>
        <v>100</v>
      </c>
    </row>
    <row r="24" spans="1:8" x14ac:dyDescent="0.25">
      <c r="A24" s="136" t="s">
        <v>25</v>
      </c>
      <c r="B24" s="38">
        <v>6764</v>
      </c>
      <c r="C24" s="38">
        <v>6764</v>
      </c>
      <c r="D24" s="17">
        <v>6727</v>
      </c>
      <c r="E24" s="19">
        <f t="shared" si="0"/>
        <v>99.45298639858072</v>
      </c>
    </row>
    <row r="25" spans="1:8" x14ac:dyDescent="0.25">
      <c r="A25" s="135" t="s">
        <v>26</v>
      </c>
      <c r="B25" s="111">
        <v>60</v>
      </c>
      <c r="C25" s="111">
        <v>60</v>
      </c>
      <c r="D25" s="108">
        <v>0</v>
      </c>
      <c r="E25" s="128">
        <f t="shared" si="0"/>
        <v>0</v>
      </c>
    </row>
    <row r="26" spans="1:8" ht="15.75" x14ac:dyDescent="0.25">
      <c r="A26" s="137" t="s">
        <v>11</v>
      </c>
      <c r="B26" s="110">
        <f>SUM(B27:B27)</f>
        <v>50</v>
      </c>
      <c r="C26" s="110">
        <f>SUM(C27:C27)</f>
        <v>50</v>
      </c>
      <c r="D26" s="164">
        <f>SUM(D27:D27)</f>
        <v>-80</v>
      </c>
      <c r="E26" s="257">
        <f t="shared" si="0"/>
        <v>-160</v>
      </c>
    </row>
    <row r="27" spans="1:8" ht="15.75" thickBot="1" x14ac:dyDescent="0.3">
      <c r="A27" s="136" t="s">
        <v>29</v>
      </c>
      <c r="B27" s="38">
        <v>50</v>
      </c>
      <c r="C27" s="38">
        <v>50</v>
      </c>
      <c r="D27" s="17">
        <v>-80</v>
      </c>
      <c r="E27" s="19">
        <f>(D27/C27)*100</f>
        <v>-160</v>
      </c>
    </row>
    <row r="28" spans="1:8" ht="38.25" thickBot="1" x14ac:dyDescent="0.3">
      <c r="A28" s="5" t="s">
        <v>183</v>
      </c>
      <c r="B28" s="15">
        <f>SUM(B4-B13)</f>
        <v>8460</v>
      </c>
      <c r="C28" s="15">
        <f>SUM(C4-C13)</f>
        <v>10381</v>
      </c>
      <c r="D28" s="177">
        <f>SUM(D4-D13)</f>
        <v>11641</v>
      </c>
      <c r="E28" s="20">
        <f>(D28/C28)*100</f>
        <v>112.13755900202294</v>
      </c>
      <c r="H28" s="17"/>
    </row>
    <row r="29" spans="1:8" ht="16.5" thickBot="1" x14ac:dyDescent="0.3">
      <c r="A29" s="6" t="s">
        <v>15</v>
      </c>
      <c r="B29" s="39">
        <v>15000</v>
      </c>
      <c r="C29" s="39">
        <v>15000</v>
      </c>
      <c r="D29" s="39">
        <v>15000</v>
      </c>
      <c r="E29" s="46">
        <f>+D29/C29*100</f>
        <v>100</v>
      </c>
    </row>
    <row r="30" spans="1:8" ht="15.75" thickTop="1" x14ac:dyDescent="0.25">
      <c r="B30" s="17"/>
      <c r="C30" s="17"/>
      <c r="D30" s="17"/>
    </row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4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11"/>
  <sheetViews>
    <sheetView zoomScaleNormal="100" workbookViewId="0">
      <selection activeCell="B20" sqref="B20"/>
    </sheetView>
  </sheetViews>
  <sheetFormatPr defaultRowHeight="15" x14ac:dyDescent="0.25"/>
  <cols>
    <col min="1" max="1" width="26" customWidth="1"/>
    <col min="2" max="5" width="12.5703125" customWidth="1"/>
    <col min="6" max="7" width="11.5703125" customWidth="1"/>
    <col min="8" max="13" width="12.5703125" customWidth="1"/>
  </cols>
  <sheetData>
    <row r="1" spans="1:13" ht="23.25" x14ac:dyDescent="0.25">
      <c r="A1" s="265" t="s">
        <v>310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</row>
    <row r="2" spans="1:13" ht="15.75" thickBot="1" x14ac:dyDescent="0.3">
      <c r="M2" s="25" t="s">
        <v>40</v>
      </c>
    </row>
    <row r="3" spans="1:13" ht="17.25" thickTop="1" thickBot="1" x14ac:dyDescent="0.3">
      <c r="A3" s="263" t="s">
        <v>0</v>
      </c>
      <c r="B3" s="262" t="s">
        <v>1</v>
      </c>
      <c r="C3" s="262"/>
      <c r="D3" s="262"/>
      <c r="E3" s="262"/>
      <c r="F3" s="262" t="s">
        <v>2</v>
      </c>
      <c r="G3" s="262"/>
      <c r="H3" s="262"/>
      <c r="I3" s="262"/>
      <c r="J3" s="262" t="s">
        <v>3</v>
      </c>
      <c r="K3" s="262"/>
      <c r="L3" s="262"/>
      <c r="M3" s="262"/>
    </row>
    <row r="4" spans="1:13" ht="33" thickTop="1" thickBot="1" x14ac:dyDescent="0.3">
      <c r="A4" s="263"/>
      <c r="B4" s="2" t="s">
        <v>293</v>
      </c>
      <c r="C4" s="2" t="s">
        <v>300</v>
      </c>
      <c r="D4" s="157" t="s">
        <v>309</v>
      </c>
      <c r="E4" s="2" t="s">
        <v>307</v>
      </c>
      <c r="F4" s="2" t="str">
        <f>B4</f>
        <v>SFP                        2025</v>
      </c>
      <c r="G4" s="2" t="s">
        <v>300</v>
      </c>
      <c r="H4" s="157" t="s">
        <v>309</v>
      </c>
      <c r="I4" s="2" t="str">
        <f>E4</f>
        <v>%                                                        SK/4.ÚFP</v>
      </c>
      <c r="J4" s="2" t="str">
        <f>B4</f>
        <v>SFP                        2025</v>
      </c>
      <c r="K4" s="2" t="s">
        <v>300</v>
      </c>
      <c r="L4" s="157" t="s">
        <v>309</v>
      </c>
      <c r="M4" s="2" t="str">
        <f>E4</f>
        <v>%                                                        SK/4.ÚFP</v>
      </c>
    </row>
    <row r="5" spans="1:13" ht="30" customHeight="1" thickTop="1" thickBot="1" x14ac:dyDescent="0.3">
      <c r="A5" s="54" t="s">
        <v>207</v>
      </c>
      <c r="B5" s="77">
        <f>'org. 140'!B4</f>
        <v>19808</v>
      </c>
      <c r="C5" s="158">
        <f>'org. 140'!C4</f>
        <v>15858</v>
      </c>
      <c r="D5" s="78">
        <f>'org. 140'!D4</f>
        <v>15718</v>
      </c>
      <c r="E5" s="105">
        <f>(D5/C5)*100</f>
        <v>99.117164837936684</v>
      </c>
      <c r="F5" s="77">
        <f>'org. 140'!B11</f>
        <v>7</v>
      </c>
      <c r="G5" s="158">
        <f>'org. 140'!C11</f>
        <v>9</v>
      </c>
      <c r="H5" s="78">
        <f>'org. 140'!D11</f>
        <v>3176</v>
      </c>
      <c r="I5" s="76">
        <f>(H5/G5)*100</f>
        <v>35288.888888888891</v>
      </c>
      <c r="J5" s="74">
        <f>'org. 140'!B16</f>
        <v>19801</v>
      </c>
      <c r="K5" s="160">
        <f>'org. 140'!C16</f>
        <v>15849</v>
      </c>
      <c r="L5" s="75">
        <f>'org. 140'!D16</f>
        <v>12542</v>
      </c>
      <c r="M5" s="76">
        <f>(L5/K5)*100</f>
        <v>79.134330241655633</v>
      </c>
    </row>
    <row r="6" spans="1:13" ht="30" customHeight="1" thickBot="1" x14ac:dyDescent="0.3">
      <c r="A6" s="62" t="s">
        <v>199</v>
      </c>
      <c r="B6" s="77">
        <f>'org. 333'!B4</f>
        <v>509</v>
      </c>
      <c r="C6" s="158">
        <f>'org. 333'!C4</f>
        <v>2703</v>
      </c>
      <c r="D6" s="78">
        <f>'org. 333'!D4</f>
        <v>1695</v>
      </c>
      <c r="E6" s="105">
        <f>(D6/C6)*100</f>
        <v>62.708102108768038</v>
      </c>
      <c r="F6" s="79">
        <f>'org. 333'!B14</f>
        <v>507</v>
      </c>
      <c r="G6" s="159">
        <f>'org. 333'!C14</f>
        <v>509</v>
      </c>
      <c r="H6" s="80">
        <f>'org. 333'!D14</f>
        <v>589</v>
      </c>
      <c r="I6" s="76">
        <f>(H6/G6)*100</f>
        <v>115.71709233791749</v>
      </c>
      <c r="J6" s="74">
        <f>'org. 333'!B22</f>
        <v>2</v>
      </c>
      <c r="K6" s="160">
        <f>'org. 333'!C22</f>
        <v>2194</v>
      </c>
      <c r="L6" s="75">
        <f>'org. 333'!D22</f>
        <v>1106</v>
      </c>
      <c r="M6" s="76">
        <f>(L6/K6)*100</f>
        <v>50.410209662716497</v>
      </c>
    </row>
    <row r="7" spans="1:13" ht="30" customHeight="1" thickTop="1" thickBot="1" x14ac:dyDescent="0.3">
      <c r="A7" s="73" t="s">
        <v>4</v>
      </c>
      <c r="B7" s="70">
        <f>SUM(B5:B6)</f>
        <v>20317</v>
      </c>
      <c r="C7" s="70">
        <f>SUM(C5:C6)</f>
        <v>18561</v>
      </c>
      <c r="D7" s="70">
        <f>SUM(D5:D6)</f>
        <v>17413</v>
      </c>
      <c r="E7" s="72">
        <f>SUM(D7/C7*100)</f>
        <v>93.81498841657239</v>
      </c>
      <c r="F7" s="70">
        <f>SUM(F5:F6)</f>
        <v>514</v>
      </c>
      <c r="G7" s="70">
        <f>SUM(G5:G6)</f>
        <v>518</v>
      </c>
      <c r="H7" s="71">
        <f>SUM(H5:H6)</f>
        <v>3765</v>
      </c>
      <c r="I7" s="72">
        <f>(H7/G7)*100</f>
        <v>726.83397683397675</v>
      </c>
      <c r="J7" s="70">
        <f>SUM(J5:J6)</f>
        <v>19803</v>
      </c>
      <c r="K7" s="70">
        <f>SUM(K5:K6)</f>
        <v>18043</v>
      </c>
      <c r="L7" s="71">
        <f>SUM(L5:L6)</f>
        <v>13648</v>
      </c>
      <c r="M7" s="72">
        <f>(L7/K7)*100</f>
        <v>75.641523028321231</v>
      </c>
    </row>
    <row r="8" spans="1:13" ht="15.75" thickTop="1" x14ac:dyDescent="0.25">
      <c r="J8" s="17"/>
      <c r="K8" s="17"/>
      <c r="L8" s="17"/>
      <c r="M8" s="21"/>
    </row>
    <row r="9" spans="1:13" ht="15.75" thickBot="1" x14ac:dyDescent="0.3">
      <c r="J9" s="17"/>
      <c r="K9" s="17"/>
      <c r="L9" s="17"/>
      <c r="M9" s="21"/>
    </row>
    <row r="10" spans="1:13" ht="16.5" thickBot="1" x14ac:dyDescent="0.3">
      <c r="A10" s="264" t="s">
        <v>291</v>
      </c>
      <c r="B10" s="264"/>
      <c r="C10" s="264"/>
      <c r="D10" s="264"/>
      <c r="E10" s="264"/>
      <c r="F10" s="264"/>
      <c r="G10" s="264"/>
      <c r="H10" s="264"/>
      <c r="I10" s="264"/>
      <c r="J10" s="23">
        <v>10000</v>
      </c>
      <c r="K10" s="23">
        <v>10000</v>
      </c>
      <c r="L10" s="24">
        <v>10000</v>
      </c>
      <c r="M10" s="107">
        <f>SUM(L10/K10*100)</f>
        <v>100</v>
      </c>
    </row>
    <row r="11" spans="1:13" x14ac:dyDescent="0.25">
      <c r="J11" s="17"/>
      <c r="K11" s="17"/>
      <c r="L11" s="17"/>
    </row>
  </sheetData>
  <mergeCells count="6">
    <mergeCell ref="A10:I10"/>
    <mergeCell ref="A1:M1"/>
    <mergeCell ref="A3:A4"/>
    <mergeCell ref="B3:E3"/>
    <mergeCell ref="F3:I3"/>
    <mergeCell ref="J3:M3"/>
  </mergeCells>
  <pageMargins left="0.25" right="0.25" top="0.75" bottom="0.75" header="0.3" footer="0.3"/>
  <pageSetup paperSize="9" scale="81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21"/>
  <sheetViews>
    <sheetView zoomScale="115" zoomScaleNormal="115" workbookViewId="0">
      <selection activeCell="E11" sqref="E11"/>
    </sheetView>
  </sheetViews>
  <sheetFormatPr defaultRowHeight="15" x14ac:dyDescent="0.25"/>
  <cols>
    <col min="1" max="1" width="45.140625" customWidth="1"/>
    <col min="2" max="5" width="11.85546875" customWidth="1"/>
  </cols>
  <sheetData>
    <row r="1" spans="1:6" ht="17.25" x14ac:dyDescent="0.3">
      <c r="A1" s="8" t="s">
        <v>5</v>
      </c>
      <c r="B1" s="266" t="s">
        <v>206</v>
      </c>
      <c r="C1" s="266"/>
      <c r="D1" s="266"/>
      <c r="E1" s="266"/>
    </row>
    <row r="2" spans="1:6" ht="15.75" thickBot="1" x14ac:dyDescent="0.3">
      <c r="E2" s="243" t="s">
        <v>40</v>
      </c>
    </row>
    <row r="3" spans="1:6" ht="33" thickTop="1" thickBot="1" x14ac:dyDescent="0.3">
      <c r="A3" s="87"/>
      <c r="B3" s="88" t="s">
        <v>293</v>
      </c>
      <c r="C3" s="88" t="s">
        <v>316</v>
      </c>
      <c r="D3" s="88" t="s">
        <v>311</v>
      </c>
      <c r="E3" s="89" t="s">
        <v>312</v>
      </c>
    </row>
    <row r="4" spans="1:6" ht="20.25" thickTop="1" thickBot="1" x14ac:dyDescent="0.35">
      <c r="A4" s="91" t="s">
        <v>1</v>
      </c>
      <c r="B4" s="92">
        <f>SUM(B5+B7)</f>
        <v>19808</v>
      </c>
      <c r="C4" s="184">
        <f>SUM(C5+C7)</f>
        <v>15858</v>
      </c>
      <c r="D4" s="118">
        <f>SUM(D5+D7)</f>
        <v>15718</v>
      </c>
      <c r="E4" s="93">
        <f>D4/C4*100</f>
        <v>99.117164837936684</v>
      </c>
    </row>
    <row r="5" spans="1:6" ht="15.75" x14ac:dyDescent="0.25">
      <c r="A5" s="139" t="s">
        <v>12</v>
      </c>
      <c r="B5" s="86">
        <f>SUM(B6)</f>
        <v>71</v>
      </c>
      <c r="C5" s="86">
        <f>SUM(C6:C6)</f>
        <v>71</v>
      </c>
      <c r="D5" s="182">
        <f>SUM(D6:D6)</f>
        <v>71</v>
      </c>
      <c r="E5" s="104">
        <f>(D5/C5)*100</f>
        <v>100</v>
      </c>
    </row>
    <row r="6" spans="1:6" x14ac:dyDescent="0.25">
      <c r="A6" s="140" t="s">
        <v>205</v>
      </c>
      <c r="B6" s="123">
        <v>71</v>
      </c>
      <c r="C6" s="123">
        <v>71</v>
      </c>
      <c r="D6" s="183">
        <v>71</v>
      </c>
      <c r="E6" s="127">
        <f>(D6/C6)*100</f>
        <v>100</v>
      </c>
    </row>
    <row r="7" spans="1:6" ht="15.75" x14ac:dyDescent="0.25">
      <c r="A7" s="134" t="s">
        <v>14</v>
      </c>
      <c r="B7" s="110">
        <f>SUM(B8:B9)</f>
        <v>19737</v>
      </c>
      <c r="C7" s="110">
        <f>SUM(C8:C9)</f>
        <v>15787</v>
      </c>
      <c r="D7" s="113">
        <f>SUM(D8:D10)</f>
        <v>15647</v>
      </c>
      <c r="E7" s="196">
        <f>SUM(D7/C7*100)</f>
        <v>99.113194400456067</v>
      </c>
      <c r="F7" s="124"/>
    </row>
    <row r="8" spans="1:6" ht="15.75" x14ac:dyDescent="0.25">
      <c r="A8" s="141" t="s">
        <v>180</v>
      </c>
      <c r="B8" s="192">
        <v>-5263</v>
      </c>
      <c r="C8" s="192">
        <v>-4213</v>
      </c>
      <c r="D8" s="181">
        <v>-3334</v>
      </c>
      <c r="E8" s="19">
        <f>SUM(D8/-C8)*100</f>
        <v>-79.13600759553762</v>
      </c>
    </row>
    <row r="9" spans="1:6" x14ac:dyDescent="0.25">
      <c r="A9" s="193" t="s">
        <v>33</v>
      </c>
      <c r="B9" s="166">
        <v>25000</v>
      </c>
      <c r="C9" s="166">
        <v>20000</v>
      </c>
      <c r="D9" s="190">
        <v>16463</v>
      </c>
      <c r="E9" s="194">
        <f>+D9/C9*100</f>
        <v>82.314999999999998</v>
      </c>
    </row>
    <row r="10" spans="1:6" ht="15.75" thickBot="1" x14ac:dyDescent="0.3">
      <c r="A10" s="193" t="s">
        <v>30</v>
      </c>
      <c r="B10" s="218">
        <v>0</v>
      </c>
      <c r="C10" s="219">
        <v>0</v>
      </c>
      <c r="D10" s="218">
        <v>2518</v>
      </c>
      <c r="E10" s="250" t="s">
        <v>297</v>
      </c>
    </row>
    <row r="11" spans="1:6" ht="19.5" thickBot="1" x14ac:dyDescent="0.3">
      <c r="A11" s="4" t="s">
        <v>2</v>
      </c>
      <c r="B11" s="23">
        <f t="shared" ref="B11:C12" si="0">SUM(B12:B12)</f>
        <v>7</v>
      </c>
      <c r="C11" s="217">
        <f t="shared" si="0"/>
        <v>9</v>
      </c>
      <c r="D11" s="225">
        <f>SUM(D12+D14)</f>
        <v>3176</v>
      </c>
      <c r="E11" s="258">
        <f>(D11/C11)*100</f>
        <v>35288.888888888891</v>
      </c>
    </row>
    <row r="12" spans="1:6" ht="15.75" x14ac:dyDescent="0.25">
      <c r="A12" s="134" t="s">
        <v>9</v>
      </c>
      <c r="B12" s="195">
        <f t="shared" si="0"/>
        <v>7</v>
      </c>
      <c r="C12" s="195">
        <v>9</v>
      </c>
      <c r="D12" s="195">
        <f>SUM(D13:D13)</f>
        <v>2</v>
      </c>
      <c r="E12" s="226">
        <f>(D12/C12)*100</f>
        <v>22.222222222222221</v>
      </c>
    </row>
    <row r="13" spans="1:6" x14ac:dyDescent="0.25">
      <c r="A13" s="135" t="s">
        <v>23</v>
      </c>
      <c r="B13" s="192">
        <v>7</v>
      </c>
      <c r="C13" s="192">
        <v>9</v>
      </c>
      <c r="D13" s="181">
        <v>2</v>
      </c>
      <c r="E13" s="223">
        <f>(D13/C13)*100</f>
        <v>22.222222222222221</v>
      </c>
    </row>
    <row r="14" spans="1:6" ht="15.75" x14ac:dyDescent="0.25">
      <c r="A14" s="222" t="s">
        <v>313</v>
      </c>
      <c r="B14" s="110">
        <f>B15</f>
        <v>0</v>
      </c>
      <c r="C14" s="110">
        <f>C15</f>
        <v>0</v>
      </c>
      <c r="D14" s="164">
        <f>SUM(D15:D15)</f>
        <v>3174</v>
      </c>
      <c r="E14" s="253" t="s">
        <v>297</v>
      </c>
    </row>
    <row r="15" spans="1:6" ht="15.75" thickBot="1" x14ac:dyDescent="0.3">
      <c r="A15" s="220" t="s">
        <v>26</v>
      </c>
      <c r="B15" s="221">
        <v>0</v>
      </c>
      <c r="C15" s="221">
        <v>0</v>
      </c>
      <c r="D15" s="224">
        <v>3174</v>
      </c>
      <c r="E15" s="252" t="s">
        <v>297</v>
      </c>
    </row>
    <row r="16" spans="1:6" ht="38.25" thickBot="1" x14ac:dyDescent="0.3">
      <c r="A16" s="116" t="s">
        <v>183</v>
      </c>
      <c r="B16" s="51">
        <f>SUM(B4-B11)</f>
        <v>19801</v>
      </c>
      <c r="C16" s="51">
        <f>SUM(C4-C11)</f>
        <v>15849</v>
      </c>
      <c r="D16" s="177">
        <f>SUM(D4-D11)</f>
        <v>12542</v>
      </c>
      <c r="E16" s="251">
        <f>(D16/C16)*100</f>
        <v>79.134330241655633</v>
      </c>
    </row>
    <row r="17" spans="1:7" ht="16.5" thickBot="1" x14ac:dyDescent="0.3">
      <c r="A17" s="6" t="s">
        <v>15</v>
      </c>
      <c r="B17" s="191">
        <v>10000</v>
      </c>
      <c r="C17" s="191">
        <v>10000</v>
      </c>
      <c r="D17" s="197">
        <v>10000</v>
      </c>
      <c r="E17" s="203">
        <f>(D17/C17)*100</f>
        <v>100</v>
      </c>
      <c r="G17" s="17"/>
    </row>
    <row r="18" spans="1:7" ht="15.75" thickTop="1" x14ac:dyDescent="0.25"/>
    <row r="19" spans="1:7" ht="18.75" x14ac:dyDescent="0.25">
      <c r="B19" s="102"/>
      <c r="C19" s="102"/>
      <c r="D19" s="102"/>
    </row>
    <row r="20" spans="1:7" ht="18.75" x14ac:dyDescent="0.25">
      <c r="B20" s="102"/>
      <c r="C20" s="102"/>
      <c r="D20" s="102"/>
    </row>
    <row r="21" spans="1:7" x14ac:dyDescent="0.25">
      <c r="B21" s="17"/>
      <c r="C21" s="17"/>
      <c r="D21" s="17"/>
    </row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9" fitToHeight="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4"/>
  <sheetViews>
    <sheetView zoomScale="115" zoomScaleNormal="115" workbookViewId="0">
      <selection activeCell="E17" sqref="E17"/>
    </sheetView>
  </sheetViews>
  <sheetFormatPr defaultRowHeight="15" x14ac:dyDescent="0.25"/>
  <cols>
    <col min="1" max="1" width="48.85546875" customWidth="1"/>
    <col min="2" max="5" width="11.85546875" customWidth="1"/>
  </cols>
  <sheetData>
    <row r="1" spans="1:7" ht="17.25" x14ac:dyDescent="0.3">
      <c r="A1" s="8" t="s">
        <v>5</v>
      </c>
      <c r="B1" s="266" t="s">
        <v>298</v>
      </c>
      <c r="C1" s="266"/>
      <c r="D1" s="266"/>
      <c r="E1" s="266"/>
    </row>
    <row r="2" spans="1:7" ht="15.75" thickBot="1" x14ac:dyDescent="0.3">
      <c r="E2" s="25" t="s">
        <v>40</v>
      </c>
    </row>
    <row r="3" spans="1:7" ht="33" thickTop="1" thickBot="1" x14ac:dyDescent="0.3">
      <c r="A3" s="87"/>
      <c r="B3" s="88" t="s">
        <v>293</v>
      </c>
      <c r="C3" s="88" t="s">
        <v>320</v>
      </c>
      <c r="D3" s="88" t="s">
        <v>311</v>
      </c>
      <c r="E3" s="89" t="s">
        <v>312</v>
      </c>
    </row>
    <row r="4" spans="1:7" ht="20.25" thickTop="1" thickBot="1" x14ac:dyDescent="0.35">
      <c r="A4" s="91" t="s">
        <v>1</v>
      </c>
      <c r="B4" s="92">
        <f>B8+B10+B5</f>
        <v>509</v>
      </c>
      <c r="C4" s="92">
        <f>SUM(C5+C8+C10)</f>
        <v>2703</v>
      </c>
      <c r="D4" s="118">
        <f>SUM(D5+D8+D10)</f>
        <v>1695</v>
      </c>
      <c r="E4" s="94">
        <f t="shared" ref="E4:E9" si="0">(D4/C4)*100</f>
        <v>62.708102108768038</v>
      </c>
    </row>
    <row r="5" spans="1:7" ht="15.75" x14ac:dyDescent="0.25">
      <c r="A5" s="134" t="s">
        <v>12</v>
      </c>
      <c r="B5" s="36">
        <f>SUM(B6:B7)</f>
        <v>304</v>
      </c>
      <c r="C5" s="117">
        <f>SUM(C6:C7)</f>
        <v>3004</v>
      </c>
      <c r="D5" s="163">
        <f>SUM(D6:D7)</f>
        <v>1789</v>
      </c>
      <c r="E5" s="37">
        <f t="shared" si="0"/>
        <v>59.553928095872166</v>
      </c>
    </row>
    <row r="6" spans="1:7" x14ac:dyDescent="0.25">
      <c r="A6" s="135" t="s">
        <v>31</v>
      </c>
      <c r="B6" s="111">
        <v>4</v>
      </c>
      <c r="C6" s="111">
        <v>4</v>
      </c>
      <c r="D6" s="108">
        <v>4</v>
      </c>
      <c r="E6" s="126">
        <f t="shared" si="0"/>
        <v>100</v>
      </c>
    </row>
    <row r="7" spans="1:7" x14ac:dyDescent="0.25">
      <c r="A7" s="136" t="s">
        <v>36</v>
      </c>
      <c r="B7" s="38">
        <v>300</v>
      </c>
      <c r="C7" s="38">
        <v>3000</v>
      </c>
      <c r="D7" s="17">
        <v>1785</v>
      </c>
      <c r="E7" s="13">
        <f t="shared" si="0"/>
        <v>59.5</v>
      </c>
    </row>
    <row r="8" spans="1:7" ht="15.75" x14ac:dyDescent="0.25">
      <c r="A8" s="137" t="s">
        <v>13</v>
      </c>
      <c r="B8" s="110">
        <f>SUM(B9:B9)</f>
        <v>50</v>
      </c>
      <c r="C8" s="110">
        <f>SUM(C9:C9)</f>
        <v>50</v>
      </c>
      <c r="D8" s="164">
        <f>SUM(D9:D9)</f>
        <v>41</v>
      </c>
      <c r="E8" s="129">
        <f t="shared" si="0"/>
        <v>82</v>
      </c>
    </row>
    <row r="9" spans="1:7" x14ac:dyDescent="0.25">
      <c r="A9" s="136" t="s">
        <v>32</v>
      </c>
      <c r="B9" s="38">
        <v>50</v>
      </c>
      <c r="C9" s="38">
        <v>50</v>
      </c>
      <c r="D9" s="17">
        <v>41</v>
      </c>
      <c r="E9" s="13">
        <f t="shared" si="0"/>
        <v>82</v>
      </c>
    </row>
    <row r="10" spans="1:7" ht="15.75" x14ac:dyDescent="0.25">
      <c r="A10" s="137" t="s">
        <v>14</v>
      </c>
      <c r="B10" s="110">
        <f>(B11+B12+B13)</f>
        <v>155</v>
      </c>
      <c r="C10" s="110">
        <f>SUM(C11:C13)</f>
        <v>-351</v>
      </c>
      <c r="D10" s="164">
        <f>SUM(D11:D13)</f>
        <v>-135</v>
      </c>
      <c r="E10" s="130">
        <f>D10/C10*100</f>
        <v>38.461538461538467</v>
      </c>
    </row>
    <row r="11" spans="1:7" ht="15.75" x14ac:dyDescent="0.25">
      <c r="A11" s="138" t="s">
        <v>180</v>
      </c>
      <c r="B11" s="38">
        <v>-1</v>
      </c>
      <c r="C11" s="38">
        <v>-507</v>
      </c>
      <c r="D11" s="17">
        <v>-294</v>
      </c>
      <c r="E11" s="47">
        <f>SUM(D11/C11*100)</f>
        <v>57.988165680473372</v>
      </c>
    </row>
    <row r="12" spans="1:7" x14ac:dyDescent="0.25">
      <c r="A12" s="135" t="s">
        <v>33</v>
      </c>
      <c r="B12" s="111">
        <v>50</v>
      </c>
      <c r="C12" s="111">
        <v>50</v>
      </c>
      <c r="D12" s="108">
        <v>46</v>
      </c>
      <c r="E12" s="126">
        <f t="shared" ref="E12:E22" si="1">(D12/C12)*100</f>
        <v>92</v>
      </c>
    </row>
    <row r="13" spans="1:7" ht="15.75" thickBot="1" x14ac:dyDescent="0.3">
      <c r="A13" s="136" t="s">
        <v>30</v>
      </c>
      <c r="B13" s="38">
        <v>106</v>
      </c>
      <c r="C13" s="38">
        <v>106</v>
      </c>
      <c r="D13" s="181">
        <v>113</v>
      </c>
      <c r="E13" s="13">
        <f t="shared" si="1"/>
        <v>106.60377358490567</v>
      </c>
      <c r="G13" s="17"/>
    </row>
    <row r="14" spans="1:7" ht="19.5" thickBot="1" x14ac:dyDescent="0.35">
      <c r="A14" s="4" t="s">
        <v>2</v>
      </c>
      <c r="B14" s="51">
        <f>SUM(+B17+B19+B15)</f>
        <v>507</v>
      </c>
      <c r="C14" s="51">
        <f>SUM(C15+C17+C19)</f>
        <v>509</v>
      </c>
      <c r="D14" s="177">
        <f>SUM(D15+D17+D19)</f>
        <v>589</v>
      </c>
      <c r="E14" s="12">
        <f t="shared" si="1"/>
        <v>115.71709233791749</v>
      </c>
    </row>
    <row r="15" spans="1:7" ht="15.75" x14ac:dyDescent="0.25">
      <c r="A15" s="134" t="s">
        <v>7</v>
      </c>
      <c r="B15" s="36">
        <f>SUM(B16:B16)</f>
        <v>13</v>
      </c>
      <c r="C15" s="36">
        <f>SUM(C16:C16)</f>
        <v>15</v>
      </c>
      <c r="D15" s="163">
        <f>SUM(D16:D16)</f>
        <v>15</v>
      </c>
      <c r="E15" s="37">
        <f t="shared" si="1"/>
        <v>100</v>
      </c>
    </row>
    <row r="16" spans="1:7" x14ac:dyDescent="0.25">
      <c r="A16" s="135" t="s">
        <v>17</v>
      </c>
      <c r="B16" s="111">
        <v>13</v>
      </c>
      <c r="C16" s="111">
        <v>15</v>
      </c>
      <c r="D16" s="108">
        <v>15</v>
      </c>
      <c r="E16" s="126">
        <f t="shared" si="1"/>
        <v>100</v>
      </c>
    </row>
    <row r="17" spans="1:5" ht="15.75" x14ac:dyDescent="0.25">
      <c r="A17" s="134" t="s">
        <v>9</v>
      </c>
      <c r="B17" s="36">
        <f>SUM(B18:B18)</f>
        <v>20</v>
      </c>
      <c r="C17" s="36">
        <f>SUM(C18:C18)</f>
        <v>20</v>
      </c>
      <c r="D17" s="163">
        <f>SUM(D18:D18)</f>
        <v>31</v>
      </c>
      <c r="E17" s="37">
        <f t="shared" si="1"/>
        <v>155</v>
      </c>
    </row>
    <row r="18" spans="1:5" x14ac:dyDescent="0.25">
      <c r="A18" s="135" t="s">
        <v>23</v>
      </c>
      <c r="B18" s="111">
        <v>20</v>
      </c>
      <c r="C18" s="111">
        <v>20</v>
      </c>
      <c r="D18" s="108">
        <v>31</v>
      </c>
      <c r="E18" s="126">
        <f t="shared" si="1"/>
        <v>155</v>
      </c>
    </row>
    <row r="19" spans="1:5" ht="15.75" x14ac:dyDescent="0.25">
      <c r="A19" s="134" t="s">
        <v>10</v>
      </c>
      <c r="B19" s="36">
        <f>SUM(B20:B21)</f>
        <v>474</v>
      </c>
      <c r="C19" s="36">
        <f>SUM(C20:C21)</f>
        <v>474</v>
      </c>
      <c r="D19" s="163">
        <f>SUM(D20:D21)</f>
        <v>543</v>
      </c>
      <c r="E19" s="37">
        <f t="shared" si="1"/>
        <v>114.55696202531647</v>
      </c>
    </row>
    <row r="20" spans="1:5" x14ac:dyDescent="0.25">
      <c r="A20" s="135" t="s">
        <v>25</v>
      </c>
      <c r="B20" s="111">
        <v>472</v>
      </c>
      <c r="C20" s="111">
        <v>472</v>
      </c>
      <c r="D20" s="125">
        <v>543</v>
      </c>
      <c r="E20" s="133">
        <f t="shared" si="1"/>
        <v>115.04237288135593</v>
      </c>
    </row>
    <row r="21" spans="1:5" ht="15.75" thickBot="1" x14ac:dyDescent="0.3">
      <c r="A21" s="136" t="s">
        <v>26</v>
      </c>
      <c r="B21" s="38">
        <v>2</v>
      </c>
      <c r="C21" s="162">
        <v>2</v>
      </c>
      <c r="D21" s="181">
        <v>0</v>
      </c>
      <c r="E21" s="13">
        <f t="shared" si="1"/>
        <v>0</v>
      </c>
    </row>
    <row r="22" spans="1:5" ht="38.25" thickBot="1" x14ac:dyDescent="0.3">
      <c r="A22" s="5" t="s">
        <v>183</v>
      </c>
      <c r="B22" s="51">
        <f>SUM(B4-B14)</f>
        <v>2</v>
      </c>
      <c r="C22" s="51">
        <f>SUM(C4-C14)</f>
        <v>2194</v>
      </c>
      <c r="D22" s="51">
        <f>SUM(D4-D14)</f>
        <v>1106</v>
      </c>
      <c r="E22" s="14">
        <f t="shared" si="1"/>
        <v>50.410209662716497</v>
      </c>
    </row>
    <row r="23" spans="1:5" ht="16.5" thickBot="1" x14ac:dyDescent="0.3">
      <c r="A23" s="6" t="s">
        <v>15</v>
      </c>
      <c r="B23" s="39">
        <v>0</v>
      </c>
      <c r="C23" s="39">
        <v>0</v>
      </c>
      <c r="D23" s="39">
        <v>0</v>
      </c>
      <c r="E23" s="83">
        <v>0</v>
      </c>
    </row>
    <row r="24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5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160"/>
  <sheetViews>
    <sheetView topLeftCell="A58" workbookViewId="0">
      <selection activeCell="A131" sqref="A131"/>
    </sheetView>
  </sheetViews>
  <sheetFormatPr defaultRowHeight="15" x14ac:dyDescent="0.25"/>
  <cols>
    <col min="1" max="1" width="95.7109375" customWidth="1"/>
  </cols>
  <sheetData>
    <row r="1" spans="1:1" ht="21" x14ac:dyDescent="0.35">
      <c r="A1" s="53" t="s">
        <v>42</v>
      </c>
    </row>
    <row r="2" spans="1:1" x14ac:dyDescent="0.25">
      <c r="A2" s="52" t="s">
        <v>7</v>
      </c>
    </row>
    <row r="3" spans="1:1" x14ac:dyDescent="0.25">
      <c r="A3" s="10" t="s">
        <v>43</v>
      </c>
    </row>
    <row r="4" spans="1:1" x14ac:dyDescent="0.25">
      <c r="A4" s="11" t="s">
        <v>44</v>
      </c>
    </row>
    <row r="5" spans="1:1" x14ac:dyDescent="0.25">
      <c r="A5" s="11" t="s">
        <v>45</v>
      </c>
    </row>
    <row r="6" spans="1:1" x14ac:dyDescent="0.25">
      <c r="A6" s="11" t="s">
        <v>46</v>
      </c>
    </row>
    <row r="7" spans="1:1" x14ac:dyDescent="0.25">
      <c r="A7" s="11" t="s">
        <v>47</v>
      </c>
    </row>
    <row r="8" spans="1:1" x14ac:dyDescent="0.25">
      <c r="A8" s="11" t="s">
        <v>48</v>
      </c>
    </row>
    <row r="9" spans="1:1" x14ac:dyDescent="0.25">
      <c r="A9" s="10" t="s">
        <v>49</v>
      </c>
    </row>
    <row r="10" spans="1:1" x14ac:dyDescent="0.25">
      <c r="A10" s="11" t="s">
        <v>50</v>
      </c>
    </row>
    <row r="11" spans="1:1" x14ac:dyDescent="0.25">
      <c r="A11" s="11" t="s">
        <v>51</v>
      </c>
    </row>
    <row r="12" spans="1:1" x14ac:dyDescent="0.25">
      <c r="A12" s="52" t="s">
        <v>8</v>
      </c>
    </row>
    <row r="13" spans="1:1" x14ac:dyDescent="0.25">
      <c r="A13" s="10" t="s">
        <v>52</v>
      </c>
    </row>
    <row r="14" spans="1:1" x14ac:dyDescent="0.25">
      <c r="A14" s="11" t="s">
        <v>53</v>
      </c>
    </row>
    <row r="15" spans="1:1" x14ac:dyDescent="0.25">
      <c r="A15" s="11" t="s">
        <v>54</v>
      </c>
    </row>
    <row r="16" spans="1:1" x14ac:dyDescent="0.25">
      <c r="A16" s="11" t="s">
        <v>55</v>
      </c>
    </row>
    <row r="17" spans="1:1" x14ac:dyDescent="0.25">
      <c r="A17" s="11" t="s">
        <v>56</v>
      </c>
    </row>
    <row r="18" spans="1:1" x14ac:dyDescent="0.25">
      <c r="A18" s="11" t="s">
        <v>57</v>
      </c>
    </row>
    <row r="19" spans="1:1" x14ac:dyDescent="0.25">
      <c r="A19" s="10" t="s">
        <v>58</v>
      </c>
    </row>
    <row r="20" spans="1:1" x14ac:dyDescent="0.25">
      <c r="A20" s="11" t="s">
        <v>59</v>
      </c>
    </row>
    <row r="21" spans="1:1" x14ac:dyDescent="0.25">
      <c r="A21" s="10" t="s">
        <v>60</v>
      </c>
    </row>
    <row r="22" spans="1:1" x14ac:dyDescent="0.25">
      <c r="A22" s="11" t="s">
        <v>61</v>
      </c>
    </row>
    <row r="23" spans="1:1" x14ac:dyDescent="0.25">
      <c r="A23" s="11" t="s">
        <v>62</v>
      </c>
    </row>
    <row r="24" spans="1:1" x14ac:dyDescent="0.25">
      <c r="A24" s="11" t="s">
        <v>63</v>
      </c>
    </row>
    <row r="25" spans="1:1" x14ac:dyDescent="0.25">
      <c r="A25" s="11" t="s">
        <v>64</v>
      </c>
    </row>
    <row r="26" spans="1:1" x14ac:dyDescent="0.25">
      <c r="A26" s="11" t="s">
        <v>65</v>
      </c>
    </row>
    <row r="27" spans="1:1" x14ac:dyDescent="0.25">
      <c r="A27" s="10" t="s">
        <v>66</v>
      </c>
    </row>
    <row r="28" spans="1:1" x14ac:dyDescent="0.25">
      <c r="A28" s="11" t="s">
        <v>67</v>
      </c>
    </row>
    <row r="29" spans="1:1" x14ac:dyDescent="0.25">
      <c r="A29" s="11" t="s">
        <v>68</v>
      </c>
    </row>
    <row r="30" spans="1:1" x14ac:dyDescent="0.25">
      <c r="A30" s="10" t="s">
        <v>69</v>
      </c>
    </row>
    <row r="31" spans="1:1" x14ac:dyDescent="0.25">
      <c r="A31" s="11" t="s">
        <v>70</v>
      </c>
    </row>
    <row r="32" spans="1:1" x14ac:dyDescent="0.25">
      <c r="A32" s="11" t="s">
        <v>71</v>
      </c>
    </row>
    <row r="33" spans="1:1" x14ac:dyDescent="0.25">
      <c r="A33" s="11" t="s">
        <v>72</v>
      </c>
    </row>
    <row r="34" spans="1:1" x14ac:dyDescent="0.25">
      <c r="A34" s="11" t="s">
        <v>73</v>
      </c>
    </row>
    <row r="35" spans="1:1" x14ac:dyDescent="0.25">
      <c r="A35" s="11" t="s">
        <v>74</v>
      </c>
    </row>
    <row r="36" spans="1:1" x14ac:dyDescent="0.25">
      <c r="A36" s="11" t="s">
        <v>75</v>
      </c>
    </row>
    <row r="37" spans="1:1" x14ac:dyDescent="0.25">
      <c r="A37" s="52" t="s">
        <v>9</v>
      </c>
    </row>
    <row r="38" spans="1:1" x14ac:dyDescent="0.25">
      <c r="A38" s="10" t="s">
        <v>76</v>
      </c>
    </row>
    <row r="39" spans="1:1" x14ac:dyDescent="0.25">
      <c r="A39" s="11" t="s">
        <v>77</v>
      </c>
    </row>
    <row r="40" spans="1:1" x14ac:dyDescent="0.25">
      <c r="A40" s="11" t="s">
        <v>78</v>
      </c>
    </row>
    <row r="41" spans="1:1" x14ac:dyDescent="0.25">
      <c r="A41" s="11" t="s">
        <v>79</v>
      </c>
    </row>
    <row r="42" spans="1:1" x14ac:dyDescent="0.25">
      <c r="A42" s="11" t="s">
        <v>80</v>
      </c>
    </row>
    <row r="43" spans="1:1" x14ac:dyDescent="0.25">
      <c r="A43" s="11" t="s">
        <v>81</v>
      </c>
    </row>
    <row r="44" spans="1:1" x14ac:dyDescent="0.25">
      <c r="A44" s="11" t="s">
        <v>82</v>
      </c>
    </row>
    <row r="45" spans="1:1" x14ac:dyDescent="0.25">
      <c r="A45" s="11" t="s">
        <v>83</v>
      </c>
    </row>
    <row r="46" spans="1:1" x14ac:dyDescent="0.25">
      <c r="A46" s="11" t="s">
        <v>84</v>
      </c>
    </row>
    <row r="47" spans="1:1" x14ac:dyDescent="0.25">
      <c r="A47" s="11" t="s">
        <v>85</v>
      </c>
    </row>
    <row r="48" spans="1:1" x14ac:dyDescent="0.25">
      <c r="A48" s="11" t="s">
        <v>86</v>
      </c>
    </row>
    <row r="49" spans="1:1" x14ac:dyDescent="0.25">
      <c r="A49" s="11" t="s">
        <v>87</v>
      </c>
    </row>
    <row r="50" spans="1:1" x14ac:dyDescent="0.25">
      <c r="A50" s="11" t="s">
        <v>88</v>
      </c>
    </row>
    <row r="51" spans="1:1" x14ac:dyDescent="0.25">
      <c r="A51" s="11" t="s">
        <v>89</v>
      </c>
    </row>
    <row r="52" spans="1:1" x14ac:dyDescent="0.25">
      <c r="A52" s="11" t="s">
        <v>90</v>
      </c>
    </row>
    <row r="53" spans="1:1" x14ac:dyDescent="0.25">
      <c r="A53" s="10" t="s">
        <v>91</v>
      </c>
    </row>
    <row r="54" spans="1:1" x14ac:dyDescent="0.25">
      <c r="A54" s="11" t="s">
        <v>92</v>
      </c>
    </row>
    <row r="55" spans="1:1" x14ac:dyDescent="0.25">
      <c r="A55" s="11" t="s">
        <v>93</v>
      </c>
    </row>
    <row r="56" spans="1:1" x14ac:dyDescent="0.25">
      <c r="A56" s="11" t="s">
        <v>94</v>
      </c>
    </row>
    <row r="57" spans="1:1" x14ac:dyDescent="0.25">
      <c r="A57" s="11" t="s">
        <v>95</v>
      </c>
    </row>
    <row r="58" spans="1:1" x14ac:dyDescent="0.25">
      <c r="A58" s="10" t="s">
        <v>96</v>
      </c>
    </row>
    <row r="59" spans="1:1" x14ac:dyDescent="0.25">
      <c r="A59" s="11" t="s">
        <v>97</v>
      </c>
    </row>
    <row r="60" spans="1:1" x14ac:dyDescent="0.25">
      <c r="A60" s="11" t="s">
        <v>98</v>
      </c>
    </row>
    <row r="61" spans="1:1" x14ac:dyDescent="0.25">
      <c r="A61" s="11" t="s">
        <v>99</v>
      </c>
    </row>
    <row r="62" spans="1:1" x14ac:dyDescent="0.25">
      <c r="A62" s="11" t="s">
        <v>100</v>
      </c>
    </row>
    <row r="63" spans="1:1" x14ac:dyDescent="0.25">
      <c r="A63" s="11" t="s">
        <v>101</v>
      </c>
    </row>
    <row r="64" spans="1:1" x14ac:dyDescent="0.25">
      <c r="A64" s="11" t="s">
        <v>102</v>
      </c>
    </row>
    <row r="65" spans="1:1" x14ac:dyDescent="0.25">
      <c r="A65" s="11" t="s">
        <v>103</v>
      </c>
    </row>
    <row r="66" spans="1:1" x14ac:dyDescent="0.25">
      <c r="A66" s="11" t="s">
        <v>104</v>
      </c>
    </row>
    <row r="67" spans="1:1" x14ac:dyDescent="0.25">
      <c r="A67" s="11" t="s">
        <v>105</v>
      </c>
    </row>
    <row r="68" spans="1:1" x14ac:dyDescent="0.25">
      <c r="A68" s="52" t="s">
        <v>10</v>
      </c>
    </row>
    <row r="69" spans="1:1" x14ac:dyDescent="0.25">
      <c r="A69" s="10" t="s">
        <v>106</v>
      </c>
    </row>
    <row r="70" spans="1:1" x14ac:dyDescent="0.25">
      <c r="A70" s="11" t="s">
        <v>184</v>
      </c>
    </row>
    <row r="71" spans="1:1" x14ac:dyDescent="0.25">
      <c r="A71" s="11" t="s">
        <v>185</v>
      </c>
    </row>
    <row r="72" spans="1:1" x14ac:dyDescent="0.25">
      <c r="A72" s="11" t="s">
        <v>186</v>
      </c>
    </row>
    <row r="73" spans="1:1" x14ac:dyDescent="0.25">
      <c r="A73" s="10" t="s">
        <v>107</v>
      </c>
    </row>
    <row r="74" spans="1:1" x14ac:dyDescent="0.25">
      <c r="A74" s="11" t="s">
        <v>108</v>
      </c>
    </row>
    <row r="75" spans="1:1" x14ac:dyDescent="0.25">
      <c r="A75" s="11" t="s">
        <v>109</v>
      </c>
    </row>
    <row r="76" spans="1:1" x14ac:dyDescent="0.25">
      <c r="A76" s="11" t="s">
        <v>110</v>
      </c>
    </row>
    <row r="77" spans="1:1" x14ac:dyDescent="0.25">
      <c r="A77" s="10" t="s">
        <v>111</v>
      </c>
    </row>
    <row r="78" spans="1:1" x14ac:dyDescent="0.25">
      <c r="A78" s="11" t="s">
        <v>112</v>
      </c>
    </row>
    <row r="79" spans="1:1" x14ac:dyDescent="0.25">
      <c r="A79" s="11" t="s">
        <v>113</v>
      </c>
    </row>
    <row r="80" spans="1:1" x14ac:dyDescent="0.25">
      <c r="A80" s="11" t="s">
        <v>114</v>
      </c>
    </row>
    <row r="81" spans="1:1" x14ac:dyDescent="0.25">
      <c r="A81" s="11" t="s">
        <v>115</v>
      </c>
    </row>
    <row r="82" spans="1:1" x14ac:dyDescent="0.25">
      <c r="A82" s="11" t="s">
        <v>116</v>
      </c>
    </row>
    <row r="83" spans="1:1" x14ac:dyDescent="0.25">
      <c r="A83" s="11" t="s">
        <v>117</v>
      </c>
    </row>
    <row r="84" spans="1:1" x14ac:dyDescent="0.25">
      <c r="A84" s="11" t="s">
        <v>118</v>
      </c>
    </row>
    <row r="85" spans="1:1" x14ac:dyDescent="0.25">
      <c r="A85" s="11" t="s">
        <v>119</v>
      </c>
    </row>
    <row r="86" spans="1:1" x14ac:dyDescent="0.25">
      <c r="A86" s="11" t="s">
        <v>120</v>
      </c>
    </row>
    <row r="87" spans="1:1" x14ac:dyDescent="0.25">
      <c r="A87" s="11" t="s">
        <v>121</v>
      </c>
    </row>
    <row r="88" spans="1:1" x14ac:dyDescent="0.25">
      <c r="A88" s="11" t="s">
        <v>187</v>
      </c>
    </row>
    <row r="89" spans="1:1" x14ac:dyDescent="0.25">
      <c r="A89" s="11" t="s">
        <v>188</v>
      </c>
    </row>
    <row r="90" spans="1:1" x14ac:dyDescent="0.25">
      <c r="A90" s="11" t="s">
        <v>189</v>
      </c>
    </row>
    <row r="91" spans="1:1" x14ac:dyDescent="0.25">
      <c r="A91" s="11" t="s">
        <v>190</v>
      </c>
    </row>
    <row r="92" spans="1:1" x14ac:dyDescent="0.25">
      <c r="A92" s="52" t="s">
        <v>11</v>
      </c>
    </row>
    <row r="93" spans="1:1" x14ac:dyDescent="0.25">
      <c r="A93" s="10" t="s">
        <v>122</v>
      </c>
    </row>
    <row r="94" spans="1:1" x14ac:dyDescent="0.25">
      <c r="A94" s="11" t="s">
        <v>123</v>
      </c>
    </row>
    <row r="95" spans="1:1" x14ac:dyDescent="0.25">
      <c r="A95" s="11" t="s">
        <v>124</v>
      </c>
    </row>
    <row r="96" spans="1:1" x14ac:dyDescent="0.25">
      <c r="A96" s="10" t="s">
        <v>125</v>
      </c>
    </row>
    <row r="97" spans="1:1" x14ac:dyDescent="0.25">
      <c r="A97" s="11" t="s">
        <v>126</v>
      </c>
    </row>
    <row r="98" spans="1:1" x14ac:dyDescent="0.25">
      <c r="A98" s="11" t="s">
        <v>127</v>
      </c>
    </row>
    <row r="99" spans="1:1" x14ac:dyDescent="0.25">
      <c r="A99" s="10" t="s">
        <v>128</v>
      </c>
    </row>
    <row r="100" spans="1:1" x14ac:dyDescent="0.25">
      <c r="A100" s="11" t="s">
        <v>129</v>
      </c>
    </row>
    <row r="101" spans="1:1" x14ac:dyDescent="0.25">
      <c r="A101" s="11" t="s">
        <v>130</v>
      </c>
    </row>
    <row r="102" spans="1:1" x14ac:dyDescent="0.25">
      <c r="A102" s="11"/>
    </row>
    <row r="103" spans="1:1" x14ac:dyDescent="0.25">
      <c r="A103" s="11"/>
    </row>
    <row r="104" spans="1:1" ht="21" x14ac:dyDescent="0.35">
      <c r="A104" s="53" t="s">
        <v>131</v>
      </c>
    </row>
    <row r="105" spans="1:1" x14ac:dyDescent="0.25">
      <c r="A105" s="52" t="s">
        <v>12</v>
      </c>
    </row>
    <row r="106" spans="1:1" x14ac:dyDescent="0.25">
      <c r="A106" s="10" t="s">
        <v>132</v>
      </c>
    </row>
    <row r="107" spans="1:1" x14ac:dyDescent="0.25">
      <c r="A107" s="11" t="s">
        <v>133</v>
      </c>
    </row>
    <row r="108" spans="1:1" x14ac:dyDescent="0.25">
      <c r="A108" s="10" t="s">
        <v>134</v>
      </c>
    </row>
    <row r="109" spans="1:1" x14ac:dyDescent="0.25">
      <c r="A109" s="11" t="s">
        <v>135</v>
      </c>
    </row>
    <row r="110" spans="1:1" x14ac:dyDescent="0.25">
      <c r="A110" s="11" t="s">
        <v>136</v>
      </c>
    </row>
    <row r="111" spans="1:1" x14ac:dyDescent="0.25">
      <c r="A111" s="11" t="s">
        <v>137</v>
      </c>
    </row>
    <row r="112" spans="1:1" x14ac:dyDescent="0.25">
      <c r="A112" s="11" t="s">
        <v>138</v>
      </c>
    </row>
    <row r="113" spans="1:1" x14ac:dyDescent="0.25">
      <c r="A113" s="11" t="s">
        <v>139</v>
      </c>
    </row>
    <row r="114" spans="1:1" x14ac:dyDescent="0.25">
      <c r="A114" s="11" t="s">
        <v>140</v>
      </c>
    </row>
    <row r="115" spans="1:1" x14ac:dyDescent="0.25">
      <c r="A115" s="11" t="s">
        <v>141</v>
      </c>
    </row>
    <row r="116" spans="1:1" x14ac:dyDescent="0.25">
      <c r="A116" s="11" t="s">
        <v>142</v>
      </c>
    </row>
    <row r="117" spans="1:1" x14ac:dyDescent="0.25">
      <c r="A117" s="11" t="s">
        <v>143</v>
      </c>
    </row>
    <row r="118" spans="1:1" x14ac:dyDescent="0.25">
      <c r="A118" s="11" t="s">
        <v>144</v>
      </c>
    </row>
    <row r="119" spans="1:1" x14ac:dyDescent="0.25">
      <c r="A119" s="11" t="s">
        <v>145</v>
      </c>
    </row>
    <row r="120" spans="1:1" x14ac:dyDescent="0.25">
      <c r="A120" s="11" t="s">
        <v>146</v>
      </c>
    </row>
    <row r="121" spans="1:1" x14ac:dyDescent="0.25">
      <c r="A121" s="11" t="s">
        <v>147</v>
      </c>
    </row>
    <row r="122" spans="1:1" x14ac:dyDescent="0.25">
      <c r="A122" s="10" t="s">
        <v>148</v>
      </c>
    </row>
    <row r="123" spans="1:1" x14ac:dyDescent="0.25">
      <c r="A123" s="11" t="s">
        <v>149</v>
      </c>
    </row>
    <row r="124" spans="1:1" x14ac:dyDescent="0.25">
      <c r="A124" s="11" t="s">
        <v>150</v>
      </c>
    </row>
    <row r="125" spans="1:1" x14ac:dyDescent="0.25">
      <c r="A125" s="11" t="s">
        <v>151</v>
      </c>
    </row>
    <row r="126" spans="1:1" x14ac:dyDescent="0.25">
      <c r="A126" s="11" t="s">
        <v>152</v>
      </c>
    </row>
    <row r="127" spans="1:1" x14ac:dyDescent="0.25">
      <c r="A127" s="52" t="s">
        <v>13</v>
      </c>
    </row>
    <row r="128" spans="1:1" x14ac:dyDescent="0.25">
      <c r="A128" s="10" t="s">
        <v>153</v>
      </c>
    </row>
    <row r="129" spans="1:1" x14ac:dyDescent="0.25">
      <c r="A129" s="11" t="s">
        <v>154</v>
      </c>
    </row>
    <row r="130" spans="1:1" x14ac:dyDescent="0.25">
      <c r="A130" s="10" t="s">
        <v>155</v>
      </c>
    </row>
    <row r="131" spans="1:1" x14ac:dyDescent="0.25">
      <c r="A131" s="11" t="s">
        <v>200</v>
      </c>
    </row>
    <row r="132" spans="1:1" x14ac:dyDescent="0.25">
      <c r="A132" s="10" t="s">
        <v>156</v>
      </c>
    </row>
    <row r="133" spans="1:1" x14ac:dyDescent="0.25">
      <c r="A133" s="11" t="s">
        <v>201</v>
      </c>
    </row>
    <row r="134" spans="1:1" x14ac:dyDescent="0.25">
      <c r="A134" s="10" t="s">
        <v>157</v>
      </c>
    </row>
    <row r="135" spans="1:1" x14ac:dyDescent="0.25">
      <c r="A135" s="11" t="s">
        <v>158</v>
      </c>
    </row>
    <row r="136" spans="1:1" x14ac:dyDescent="0.25">
      <c r="A136" s="11" t="s">
        <v>159</v>
      </c>
    </row>
    <row r="137" spans="1:1" x14ac:dyDescent="0.25">
      <c r="A137" s="11" t="s">
        <v>160</v>
      </c>
    </row>
    <row r="138" spans="1:1" x14ac:dyDescent="0.25">
      <c r="A138" s="52" t="s">
        <v>14</v>
      </c>
    </row>
    <row r="139" spans="1:1" x14ac:dyDescent="0.25">
      <c r="A139" s="10" t="s">
        <v>161</v>
      </c>
    </row>
    <row r="140" spans="1:1" x14ac:dyDescent="0.25">
      <c r="A140" s="11" t="s">
        <v>162</v>
      </c>
    </row>
    <row r="141" spans="1:1" x14ac:dyDescent="0.25">
      <c r="A141" s="10" t="s">
        <v>163</v>
      </c>
    </row>
    <row r="142" spans="1:1" x14ac:dyDescent="0.25">
      <c r="A142" s="11" t="s">
        <v>164</v>
      </c>
    </row>
    <row r="143" spans="1:1" x14ac:dyDescent="0.25">
      <c r="A143" s="11" t="s">
        <v>165</v>
      </c>
    </row>
    <row r="144" spans="1:1" x14ac:dyDescent="0.25">
      <c r="A144" s="10" t="s">
        <v>132</v>
      </c>
    </row>
    <row r="145" spans="1:1" x14ac:dyDescent="0.25">
      <c r="A145" s="11" t="s">
        <v>166</v>
      </c>
    </row>
    <row r="146" spans="1:1" x14ac:dyDescent="0.25">
      <c r="A146" s="11" t="s">
        <v>167</v>
      </c>
    </row>
    <row r="147" spans="1:1" x14ac:dyDescent="0.25">
      <c r="A147" s="11" t="s">
        <v>168</v>
      </c>
    </row>
    <row r="148" spans="1:1" x14ac:dyDescent="0.25">
      <c r="A148" s="11" t="s">
        <v>169</v>
      </c>
    </row>
    <row r="149" spans="1:1" x14ac:dyDescent="0.25">
      <c r="A149" s="11" t="s">
        <v>170</v>
      </c>
    </row>
    <row r="150" spans="1:1" x14ac:dyDescent="0.25">
      <c r="A150" s="11" t="s">
        <v>171</v>
      </c>
    </row>
    <row r="151" spans="1:1" x14ac:dyDescent="0.25">
      <c r="A151" s="11" t="s">
        <v>172</v>
      </c>
    </row>
    <row r="152" spans="1:1" x14ac:dyDescent="0.25">
      <c r="A152" s="11" t="s">
        <v>173</v>
      </c>
    </row>
    <row r="153" spans="1:1" x14ac:dyDescent="0.25">
      <c r="A153" s="10" t="s">
        <v>11</v>
      </c>
    </row>
    <row r="154" spans="1:1" x14ac:dyDescent="0.25">
      <c r="A154" s="11" t="s">
        <v>174</v>
      </c>
    </row>
    <row r="155" spans="1:1" x14ac:dyDescent="0.25">
      <c r="A155" s="10" t="s">
        <v>175</v>
      </c>
    </row>
    <row r="156" spans="1:1" x14ac:dyDescent="0.25">
      <c r="A156" s="11" t="s">
        <v>176</v>
      </c>
    </row>
    <row r="157" spans="1:1" x14ac:dyDescent="0.25">
      <c r="A157" s="11" t="s">
        <v>177</v>
      </c>
    </row>
    <row r="158" spans="1:1" x14ac:dyDescent="0.25">
      <c r="A158" s="11" t="s">
        <v>178</v>
      </c>
    </row>
    <row r="159" spans="1:1" x14ac:dyDescent="0.25">
      <c r="A159" s="11" t="s">
        <v>179</v>
      </c>
    </row>
    <row r="160" spans="1:1" x14ac:dyDescent="0.25">
      <c r="A160" s="9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sqref="A1:XFD1048576"/>
    </sheetView>
  </sheetViews>
  <sheetFormatPr defaultRowHeight="15" x14ac:dyDescent="0.25"/>
  <cols>
    <col min="4" max="4" width="9.140625" customWidth="1"/>
  </cols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Souhrnná tabulka VHČ</vt:lpstr>
      <vt:lpstr>Souhrnná tabulka JMM, a.s.</vt:lpstr>
      <vt:lpstr>org. 5</vt:lpstr>
      <vt:lpstr>org. 9</vt:lpstr>
      <vt:lpstr>Jmenovité akce okruh NBF školy</vt:lpstr>
      <vt:lpstr>org. 10</vt:lpstr>
      <vt:lpstr>org. 11</vt:lpstr>
      <vt:lpstr>Souhrnná tabulka MČ</vt:lpstr>
      <vt:lpstr>org. 140</vt:lpstr>
      <vt:lpstr>org. 333</vt:lpstr>
      <vt:lpstr>POMOCNÉ ÚČTY</vt:lpstr>
      <vt:lpstr>List1</vt:lpstr>
    </vt:vector>
  </TitlesOfParts>
  <Company>Úřad městské části Praha 11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Nebohá Stanislava DiS. (EO) P11</dc:creator>
  <cp:lastModifiedBy>Smítková Jana (OKS) P11</cp:lastModifiedBy>
  <cp:lastPrinted>2026-04-17T13:10:55Z</cp:lastPrinted>
  <dcterms:created xsi:type="dcterms:W3CDTF">2019-06-06T11:06:30Z</dcterms:created>
  <dcterms:modified xsi:type="dcterms:W3CDTF">2026-05-21T11:25:35Z</dcterms:modified>
</cp:coreProperties>
</file>